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comments8.xml" ContentType="application/vnd.openxmlformats-officedocument.spreadsheetml.comments+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comments6.xml" ContentType="application/vnd.openxmlformats-officedocument.spreadsheetml.comments+xml"/>
  <Override PartName="/xl/drawings/drawing17.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drawings/drawing15.xml" ContentType="application/vnd.openxmlformats-officedocument.drawing+xml"/>
  <Override PartName="/xl/drawings/drawing26.xml" ContentType="application/vnd.openxmlformats-officedocument.drawing+xml"/>
  <Override PartName="/xl/worksheets/sheet3.xml" ContentType="application/vnd.openxmlformats-officedocument.spreadsheetml.worksheet+xml"/>
  <Override PartName="/xl/comments2.xml" ContentType="application/vnd.openxmlformats-officedocument.spreadsheetml.comments+xml"/>
  <Override PartName="/xl/drawings/drawing13.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20.xml" ContentType="application/vnd.openxmlformats-officedocument.drawing+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drawings/drawing7.xml" ContentType="application/vnd.openxmlformats-officedocument.drawing+xml"/>
  <Override PartName="/xl/comments9.xml" ContentType="application/vnd.openxmlformats-officedocument.spreadsheetml.comment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Default Extension="jpeg" ContentType="image/jpeg"/>
  <Override PartName="/xl/drawings/drawing5.xml" ContentType="application/vnd.openxmlformats-officedocument.drawing+xml"/>
  <Override PartName="/xl/comments7.xml" ContentType="application/vnd.openxmlformats-officedocument.spreadsheetml.comments+xml"/>
  <Override PartName="/xl/drawings/drawing18.xml" ContentType="application/vnd.openxmlformats-officedocument.drawing+xml"/>
  <Override PartName="/xl/drawings/drawing27.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comments5.xml" ContentType="application/vnd.openxmlformats-officedocument.spreadsheetml.comments+xml"/>
  <Override PartName="/xl/drawings/drawing16.xml" ContentType="application/vnd.openxmlformats-officedocument.drawing+xml"/>
  <Override PartName="/xl/drawings/drawing2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3.xml" ContentType="application/vnd.openxmlformats-officedocument.spreadsheetml.comments+xml"/>
  <Override PartName="/xl/drawings/drawing14.xml" ContentType="application/vnd.openxmlformats-officedocument.drawing+xml"/>
  <Override PartName="/xl/drawings/drawing23.xml" ContentType="application/vnd.openxmlformats-officedocument.drawing+xml"/>
  <Default Extension="vml" ContentType="application/vnd.openxmlformats-officedocument.vmlDrawing"/>
  <Override PartName="/xl/comments1.xml" ContentType="application/vnd.openxmlformats-officedocument.spreadsheetml.comments+xml"/>
  <Override PartName="/xl/drawings/drawing12.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896" yWindow="0" windowWidth="12948" windowHeight="8412" tabRatio="841" activeTab="8"/>
  </bookViews>
  <sheets>
    <sheet name="Inicio" sheetId="46" r:id="rId1"/>
    <sheet name="PLAN INDICATIVO P DESARROLLO" sheetId="35" r:id="rId2"/>
    <sheet name="Talento humano " sheetId="42" r:id="rId3"/>
    <sheet name="SALUD OCUPACIONAL" sheetId="7" r:id="rId4"/>
    <sheet name="AMBIENTAL" sheetId="51" r:id="rId5"/>
    <sheet name="Financiera" sheetId="8" r:id="rId6"/>
    <sheet name="Jurídica" sheetId="10" r:id="rId7"/>
    <sheet name="Almacen y Suministros" sheetId="14" r:id="rId8"/>
    <sheet name="Sistemas " sheetId="37" r:id="rId9"/>
    <sheet name="Calidad" sheetId="13" r:id="rId10"/>
    <sheet name="Infraestructura" sheetId="15" r:id="rId11"/>
    <sheet name="Biomedica" sheetId="16" r:id="rId12"/>
    <sheet name="Gestion Documental " sheetId="41" r:id="rId13"/>
    <sheet name="Urgencias" sheetId="20" r:id="rId14"/>
    <sheet name="SIAU" sheetId="19" r:id="rId15"/>
    <sheet name="S. Ambulatorios" sheetId="31" r:id="rId16"/>
    <sheet name="Internación " sheetId="36" r:id="rId17"/>
    <sheet name="Clinicas QX " sheetId="38" r:id="rId18"/>
    <sheet name="UCI A " sheetId="43" r:id="rId19"/>
    <sheet name="UCI P " sheetId="44" r:id="rId20"/>
    <sheet name="UCI N " sheetId="45" r:id="rId21"/>
    <sheet name="Farmacia" sheetId="26" r:id="rId22"/>
    <sheet name="Enfermeria" sheetId="27" r:id="rId23"/>
    <sheet name="Gestion  Academica " sheetId="39" r:id="rId24"/>
    <sheet name="Cartera" sheetId="48" r:id="rId25"/>
    <sheet name="facturación" sheetId="49" r:id="rId26"/>
    <sheet name="Auditoria Medica" sheetId="50" r:id="rId27"/>
    <sheet name="COMUNICACIONES" sheetId="52" r:id="rId28"/>
  </sheets>
  <definedNames>
    <definedName name="_xlnm._FilterDatabase" localSheetId="7" hidden="1">'Almacen y Suministros'!$A$2:$U$21</definedName>
    <definedName name="_xlnm._FilterDatabase" localSheetId="4" hidden="1">AMBIENTAL!$A$2:$U$19</definedName>
    <definedName name="_xlnm._FilterDatabase" localSheetId="26" hidden="1">'Auditoria Medica'!$A$2:$V$22</definedName>
    <definedName name="_xlnm._FilterDatabase" localSheetId="11" hidden="1">Biomedica!$A$2:$T$22</definedName>
    <definedName name="_xlnm._FilterDatabase" localSheetId="9" hidden="1">Calidad!$A$2:$U$27</definedName>
    <definedName name="_xlnm._FilterDatabase" localSheetId="24" hidden="1">Cartera!$A$2:$V$23</definedName>
    <definedName name="_xlnm._FilterDatabase" localSheetId="17" hidden="1">'Clinicas QX '!$A$2:$U$24</definedName>
    <definedName name="_xlnm._FilterDatabase" localSheetId="25" hidden="1">facturación!$A$2:$V$22</definedName>
    <definedName name="_xlnm._FilterDatabase" localSheetId="21" hidden="1">Farmacia!$A$2:$U$29</definedName>
    <definedName name="_xlnm._FilterDatabase" localSheetId="5" hidden="1">Financiera!$A$2:$U$28</definedName>
    <definedName name="_xlnm._FilterDatabase" localSheetId="23" hidden="1">'Gestion  Academica '!$A$2:$U$23</definedName>
    <definedName name="_xlnm._FilterDatabase" localSheetId="12" hidden="1">'Gestion Documental '!$A$2:$T$19</definedName>
    <definedName name="_xlnm._FilterDatabase" localSheetId="10" hidden="1">Infraestructura!$A$2:$U$24</definedName>
    <definedName name="_xlnm._FilterDatabase" localSheetId="16" hidden="1">'Internación '!$A$2:$U$29</definedName>
    <definedName name="_xlnm._FilterDatabase" localSheetId="6" hidden="1">Jurídica!$A$2:$U$22</definedName>
    <definedName name="_xlnm._FilterDatabase" localSheetId="15" hidden="1">'S. Ambulatorios'!$A$2:$U$25</definedName>
    <definedName name="_xlnm._FilterDatabase" localSheetId="3" hidden="1">'SALUD OCUPACIONAL'!$A$2:$U$18</definedName>
    <definedName name="_xlnm._FilterDatabase" localSheetId="14" hidden="1">SIAU!$A$2:$T$22</definedName>
    <definedName name="_xlnm._FilterDatabase" localSheetId="8" hidden="1">'Sistemas '!$A$2:$U$23</definedName>
    <definedName name="_xlnm._FilterDatabase" localSheetId="2" hidden="1">'Talento humano '!$A$2:$U$29</definedName>
    <definedName name="_xlnm._FilterDatabase" localSheetId="13" hidden="1">Urgencias!$A$2:$U$27</definedName>
    <definedName name="Gestión_Medica">Inicio!$N$6</definedName>
  </definedNames>
  <calcPr calcId="125725"/>
  <fileRecoveryPr autoRecover="0"/>
</workbook>
</file>

<file path=xl/calcChain.xml><?xml version="1.0" encoding="utf-8"?>
<calcChain xmlns="http://schemas.openxmlformats.org/spreadsheetml/2006/main">
  <c r="AA38" i="39"/>
  <c r="AB42" i="13"/>
  <c r="AB41" i="37"/>
  <c r="AA38" i="31" l="1"/>
  <c r="Z38"/>
  <c r="Y38"/>
  <c r="X38"/>
  <c r="Z37" i="45"/>
  <c r="Y37"/>
  <c r="X37"/>
  <c r="W37"/>
  <c r="AA42" i="26"/>
  <c r="Z42"/>
  <c r="Y42"/>
  <c r="X42"/>
  <c r="AA37" i="38" l="1"/>
  <c r="Z37"/>
  <c r="Y37"/>
  <c r="X37"/>
  <c r="X44"/>
  <c r="AA42" l="1"/>
  <c r="Z42"/>
  <c r="Y42"/>
  <c r="X42"/>
  <c r="AA41"/>
  <c r="Z41"/>
  <c r="Y41"/>
  <c r="X41"/>
  <c r="AA40"/>
  <c r="Z40"/>
  <c r="Y40"/>
  <c r="X40"/>
  <c r="X35"/>
  <c r="V20" i="8"/>
  <c r="V20" i="38"/>
  <c r="X38"/>
  <c r="AA35"/>
  <c r="Z35"/>
  <c r="Y35"/>
  <c r="AA34"/>
  <c r="Z34"/>
  <c r="Y34"/>
  <c r="X34"/>
  <c r="X37" i="14" l="1"/>
  <c r="Y37"/>
  <c r="Z37"/>
  <c r="AA37"/>
  <c r="AB37" l="1"/>
  <c r="AA43" i="38"/>
  <c r="Z43"/>
  <c r="Y43"/>
  <c r="X43"/>
  <c r="V5" i="52" l="1"/>
  <c r="W5"/>
  <c r="X5"/>
  <c r="Y5"/>
  <c r="V5" i="50"/>
  <c r="W5"/>
  <c r="X5"/>
  <c r="Y5"/>
  <c r="V5" i="49"/>
  <c r="W5"/>
  <c r="X5"/>
  <c r="Y5"/>
  <c r="V5" i="48"/>
  <c r="W5"/>
  <c r="X5"/>
  <c r="Y5"/>
  <c r="V5" i="39"/>
  <c r="W5"/>
  <c r="Z5" s="1"/>
  <c r="X5"/>
  <c r="Y5"/>
  <c r="V5" i="27"/>
  <c r="W5"/>
  <c r="X5"/>
  <c r="Y5"/>
  <c r="V5" i="26"/>
  <c r="W5"/>
  <c r="X5"/>
  <c r="Y5"/>
  <c r="U5" i="45"/>
  <c r="V5"/>
  <c r="W5"/>
  <c r="X5"/>
  <c r="U5" i="44"/>
  <c r="V5"/>
  <c r="W5"/>
  <c r="X5"/>
  <c r="U5" i="43"/>
  <c r="V5"/>
  <c r="W5"/>
  <c r="X5"/>
  <c r="V5" i="38"/>
  <c r="W5"/>
  <c r="X5"/>
  <c r="Y5"/>
  <c r="V5" i="36"/>
  <c r="W5"/>
  <c r="X5"/>
  <c r="Y5"/>
  <c r="V5" i="31"/>
  <c r="W5"/>
  <c r="X5"/>
  <c r="Y5"/>
  <c r="V5" i="19"/>
  <c r="W5"/>
  <c r="X5"/>
  <c r="Y5"/>
  <c r="V5" i="20"/>
  <c r="W5"/>
  <c r="X5"/>
  <c r="Y5"/>
  <c r="V5" i="41"/>
  <c r="W5"/>
  <c r="Z5" s="1"/>
  <c r="X5"/>
  <c r="Y5"/>
  <c r="V5" i="16"/>
  <c r="W5"/>
  <c r="X5"/>
  <c r="Y5"/>
  <c r="V5" i="15"/>
  <c r="W5"/>
  <c r="X5"/>
  <c r="Y5"/>
  <c r="V5" i="13"/>
  <c r="W5"/>
  <c r="X5"/>
  <c r="Y5"/>
  <c r="V5" i="37"/>
  <c r="W5"/>
  <c r="X5"/>
  <c r="Y5"/>
  <c r="V5" i="14"/>
  <c r="W5"/>
  <c r="X5"/>
  <c r="Y5"/>
  <c r="V5" i="10"/>
  <c r="W5"/>
  <c r="X5"/>
  <c r="Y5"/>
  <c r="V5" i="8"/>
  <c r="W5"/>
  <c r="X5"/>
  <c r="Y5"/>
  <c r="V5" i="51"/>
  <c r="W5"/>
  <c r="X5"/>
  <c r="Y5"/>
  <c r="V5" i="7"/>
  <c r="W5"/>
  <c r="Z5" s="1"/>
  <c r="X5"/>
  <c r="Y5"/>
  <c r="X34" i="52"/>
  <c r="Y34"/>
  <c r="Z34"/>
  <c r="AA34"/>
  <c r="Z5" i="15" l="1"/>
  <c r="Z5" i="13"/>
  <c r="Y5" i="43"/>
  <c r="Z5" i="26"/>
  <c r="Z5" i="16"/>
  <c r="Z5" i="19"/>
  <c r="Z5" i="52"/>
  <c r="Z5" i="50"/>
  <c r="Z5" i="49"/>
  <c r="Z5" i="48"/>
  <c r="Z5" i="27"/>
  <c r="Y5" i="45"/>
  <c r="Y5" i="44"/>
  <c r="Z5" i="38"/>
  <c r="Z5" i="36"/>
  <c r="Z5" i="31"/>
  <c r="Z5" i="20"/>
  <c r="Z5" i="8"/>
  <c r="Z5" i="37"/>
  <c r="Z5" i="14"/>
  <c r="Z5" i="10"/>
  <c r="Z5" i="51"/>
  <c r="AB34" i="52"/>
  <c r="AA35"/>
  <c r="Z35"/>
  <c r="Y35"/>
  <c r="X35"/>
  <c r="AA33"/>
  <c r="Z33"/>
  <c r="Y33"/>
  <c r="X33"/>
  <c r="AA32"/>
  <c r="Z32"/>
  <c r="Y32"/>
  <c r="Y36" s="1"/>
  <c r="X32"/>
  <c r="AA31"/>
  <c r="Z31"/>
  <c r="Y31"/>
  <c r="X31"/>
  <c r="Y23"/>
  <c r="X23"/>
  <c r="W23"/>
  <c r="V23"/>
  <c r="Y22"/>
  <c r="X22"/>
  <c r="W22"/>
  <c r="V22"/>
  <c r="Y21"/>
  <c r="X21"/>
  <c r="W21"/>
  <c r="V21"/>
  <c r="Y20"/>
  <c r="X20"/>
  <c r="W20"/>
  <c r="V20"/>
  <c r="Y19"/>
  <c r="X19"/>
  <c r="W19"/>
  <c r="V19"/>
  <c r="Y18"/>
  <c r="X18"/>
  <c r="W18"/>
  <c r="V18"/>
  <c r="Y17"/>
  <c r="X17"/>
  <c r="W17"/>
  <c r="V17"/>
  <c r="Y16"/>
  <c r="X16"/>
  <c r="W16"/>
  <c r="V16"/>
  <c r="Y15"/>
  <c r="X15"/>
  <c r="W15"/>
  <c r="V15"/>
  <c r="Y14"/>
  <c r="X14"/>
  <c r="W14"/>
  <c r="V14"/>
  <c r="Y13"/>
  <c r="X13"/>
  <c r="W13"/>
  <c r="V13"/>
  <c r="Y12"/>
  <c r="X12"/>
  <c r="W12"/>
  <c r="V12"/>
  <c r="Y11"/>
  <c r="X11"/>
  <c r="W11"/>
  <c r="V11"/>
  <c r="Y10"/>
  <c r="X10"/>
  <c r="W10"/>
  <c r="V10"/>
  <c r="Y9"/>
  <c r="X9"/>
  <c r="W9"/>
  <c r="V9"/>
  <c r="Y8"/>
  <c r="X8"/>
  <c r="W8"/>
  <c r="V8"/>
  <c r="Y7"/>
  <c r="X7"/>
  <c r="W7"/>
  <c r="V7"/>
  <c r="Y6"/>
  <c r="X6"/>
  <c r="W6"/>
  <c r="V6"/>
  <c r="Y4"/>
  <c r="X4"/>
  <c r="W4"/>
  <c r="V4"/>
  <c r="Z36" l="1"/>
  <c r="Z4"/>
  <c r="Z6"/>
  <c r="Z7"/>
  <c r="Z8"/>
  <c r="Z9"/>
  <c r="Z10"/>
  <c r="Z11"/>
  <c r="Z12"/>
  <c r="Z13"/>
  <c r="Z14"/>
  <c r="AB31"/>
  <c r="AB32"/>
  <c r="AB33"/>
  <c r="AA36"/>
  <c r="AB35"/>
  <c r="Z17"/>
  <c r="Z22"/>
  <c r="Z18"/>
  <c r="Z16"/>
  <c r="Z21"/>
  <c r="Z23" s="1"/>
  <c r="P10" i="46" s="1"/>
  <c r="Z20" i="52"/>
  <c r="Z19"/>
  <c r="Z15"/>
  <c r="X36"/>
  <c r="AB36" l="1"/>
  <c r="Y16" i="19" l="1"/>
  <c r="X16"/>
  <c r="W16"/>
  <c r="V16"/>
  <c r="V21" i="37"/>
  <c r="W21"/>
  <c r="X21"/>
  <c r="Y21"/>
  <c r="V22"/>
  <c r="W22"/>
  <c r="X22"/>
  <c r="Y22"/>
  <c r="X40"/>
  <c r="Y40"/>
  <c r="Z40"/>
  <c r="AA40"/>
  <c r="Z21" l="1"/>
  <c r="Z16" i="19"/>
  <c r="Z22" i="37"/>
  <c r="AB40"/>
  <c r="AA41" i="13"/>
  <c r="Z41"/>
  <c r="Y41"/>
  <c r="X41"/>
  <c r="AB41" l="1"/>
  <c r="V14"/>
  <c r="W14"/>
  <c r="X14"/>
  <c r="Y14"/>
  <c r="V8" i="20"/>
  <c r="W8"/>
  <c r="X8"/>
  <c r="Y8"/>
  <c r="Z14" i="13" l="1"/>
  <c r="Z8" i="20"/>
  <c r="W4" i="39"/>
  <c r="X30" i="41"/>
  <c r="Y30"/>
  <c r="Z30"/>
  <c r="AA30"/>
  <c r="V26" i="15"/>
  <c r="W26"/>
  <c r="X26"/>
  <c r="Y26"/>
  <c r="X35" i="51"/>
  <c r="V24"/>
  <c r="W24"/>
  <c r="X24"/>
  <c r="Y24"/>
  <c r="Z24" l="1"/>
  <c r="AB43" i="38"/>
  <c r="AB30" i="41"/>
  <c r="V23" i="50"/>
  <c r="W23"/>
  <c r="X23"/>
  <c r="Y23"/>
  <c r="V12"/>
  <c r="W12"/>
  <c r="X12"/>
  <c r="Y12"/>
  <c r="V23" i="49"/>
  <c r="W23"/>
  <c r="X23"/>
  <c r="Y23"/>
  <c r="V18"/>
  <c r="W18"/>
  <c r="X18"/>
  <c r="Y18"/>
  <c r="V12"/>
  <c r="W12"/>
  <c r="X12"/>
  <c r="Y12"/>
  <c r="AA35"/>
  <c r="Z35"/>
  <c r="Y35"/>
  <c r="X35"/>
  <c r="V24" i="48"/>
  <c r="W24"/>
  <c r="X24"/>
  <c r="Y24"/>
  <c r="V12"/>
  <c r="W12"/>
  <c r="X12"/>
  <c r="Y12"/>
  <c r="V24" i="39"/>
  <c r="W24"/>
  <c r="X24"/>
  <c r="Y24"/>
  <c r="Y20"/>
  <c r="X20"/>
  <c r="W20"/>
  <c r="V20"/>
  <c r="V24" i="27"/>
  <c r="W24"/>
  <c r="X24"/>
  <c r="Y24"/>
  <c r="Y19"/>
  <c r="X19"/>
  <c r="W19"/>
  <c r="V19"/>
  <c r="V30" i="26"/>
  <c r="W30"/>
  <c r="X30"/>
  <c r="Y30"/>
  <c r="Y18"/>
  <c r="X18"/>
  <c r="W18"/>
  <c r="V18"/>
  <c r="V11"/>
  <c r="W11"/>
  <c r="X11"/>
  <c r="Y11"/>
  <c r="Z41" i="45"/>
  <c r="Y41"/>
  <c r="X41"/>
  <c r="W41"/>
  <c r="W39"/>
  <c r="U27"/>
  <c r="V27"/>
  <c r="W27"/>
  <c r="X27"/>
  <c r="X20"/>
  <c r="W20"/>
  <c r="V20"/>
  <c r="U20"/>
  <c r="X19"/>
  <c r="W19"/>
  <c r="V19"/>
  <c r="U19"/>
  <c r="U11"/>
  <c r="V11"/>
  <c r="W11"/>
  <c r="X11"/>
  <c r="Z40" i="44"/>
  <c r="Y40"/>
  <c r="X40"/>
  <c r="W40"/>
  <c r="U25"/>
  <c r="V25"/>
  <c r="W25"/>
  <c r="X25"/>
  <c r="X20"/>
  <c r="W20"/>
  <c r="V20"/>
  <c r="U20"/>
  <c r="X19"/>
  <c r="W19"/>
  <c r="V19"/>
  <c r="U19"/>
  <c r="V11" i="36"/>
  <c r="W11"/>
  <c r="X11"/>
  <c r="Y11"/>
  <c r="V11" i="38"/>
  <c r="W11"/>
  <c r="X11"/>
  <c r="Y11"/>
  <c r="U11" i="43"/>
  <c r="V11"/>
  <c r="W11"/>
  <c r="X11"/>
  <c r="U11" i="44"/>
  <c r="V11"/>
  <c r="W11"/>
  <c r="X11"/>
  <c r="Z39" i="43"/>
  <c r="Y39"/>
  <c r="X39"/>
  <c r="W39"/>
  <c r="U25"/>
  <c r="V25"/>
  <c r="W25"/>
  <c r="X25"/>
  <c r="U21"/>
  <c r="V21"/>
  <c r="W21"/>
  <c r="X21"/>
  <c r="X20"/>
  <c r="W20"/>
  <c r="V20"/>
  <c r="U20"/>
  <c r="AA44" i="38"/>
  <c r="Z44"/>
  <c r="Y44"/>
  <c r="AA36"/>
  <c r="Z36"/>
  <c r="Y36"/>
  <c r="X36"/>
  <c r="Y20"/>
  <c r="X20"/>
  <c r="W20"/>
  <c r="V27" i="31"/>
  <c r="W27"/>
  <c r="X27"/>
  <c r="Y27"/>
  <c r="V30" i="36"/>
  <c r="W30"/>
  <c r="X30"/>
  <c r="Y30"/>
  <c r="V31"/>
  <c r="W31"/>
  <c r="X31"/>
  <c r="Y31"/>
  <c r="AA39"/>
  <c r="Z39"/>
  <c r="Y39"/>
  <c r="X39"/>
  <c r="Y20"/>
  <c r="X20"/>
  <c r="W20"/>
  <c r="V20"/>
  <c r="AA52" i="31"/>
  <c r="Z52"/>
  <c r="Y52"/>
  <c r="X52"/>
  <c r="AA51"/>
  <c r="Z51"/>
  <c r="Y51"/>
  <c r="X51"/>
  <c r="AA50"/>
  <c r="Z50"/>
  <c r="Y50"/>
  <c r="X50"/>
  <c r="AA49"/>
  <c r="Z49"/>
  <c r="Y49"/>
  <c r="X49"/>
  <c r="AA48"/>
  <c r="Z48"/>
  <c r="Y48"/>
  <c r="X48"/>
  <c r="AA47"/>
  <c r="Z47"/>
  <c r="Y47"/>
  <c r="X47"/>
  <c r="AA55"/>
  <c r="Z55"/>
  <c r="Y55"/>
  <c r="X55"/>
  <c r="AA46"/>
  <c r="Z46"/>
  <c r="Y46"/>
  <c r="X46"/>
  <c r="AA44"/>
  <c r="Z44"/>
  <c r="Y44"/>
  <c r="X44"/>
  <c r="X45"/>
  <c r="AA43"/>
  <c r="Z43"/>
  <c r="Y43"/>
  <c r="X43"/>
  <c r="AA42"/>
  <c r="Z42"/>
  <c r="Y42"/>
  <c r="X42"/>
  <c r="V11"/>
  <c r="W11"/>
  <c r="X11"/>
  <c r="Y11"/>
  <c r="V12" i="20"/>
  <c r="W12"/>
  <c r="X12"/>
  <c r="Y12"/>
  <c r="Y20" i="31"/>
  <c r="X20"/>
  <c r="W20"/>
  <c r="V20"/>
  <c r="V23" i="19"/>
  <c r="W23"/>
  <c r="X23"/>
  <c r="Y23"/>
  <c r="Y19"/>
  <c r="X19"/>
  <c r="W19"/>
  <c r="V19"/>
  <c r="AA41" i="20"/>
  <c r="Z41"/>
  <c r="Y41"/>
  <c r="X41"/>
  <c r="AA37"/>
  <c r="Z37"/>
  <c r="Y37"/>
  <c r="X37"/>
  <c r="V28"/>
  <c r="W28"/>
  <c r="X28"/>
  <c r="Y28"/>
  <c r="Y21"/>
  <c r="X21"/>
  <c r="W21"/>
  <c r="V21"/>
  <c r="AB44" i="38" l="1"/>
  <c r="AA39" i="43"/>
  <c r="Z23" i="50"/>
  <c r="Z12" i="48"/>
  <c r="Z24"/>
  <c r="Z19" i="27"/>
  <c r="Y20" i="45"/>
  <c r="Y25" i="44"/>
  <c r="Y11" i="43"/>
  <c r="Y25"/>
  <c r="Z20" i="38"/>
  <c r="Z11"/>
  <c r="Z11" i="36"/>
  <c r="Z11" i="31"/>
  <c r="Z27"/>
  <c r="Z12" i="50"/>
  <c r="Z23" i="49"/>
  <c r="Z18"/>
  <c r="Z12"/>
  <c r="AB35"/>
  <c r="Z24" i="39"/>
  <c r="Z20"/>
  <c r="Z24" i="27"/>
  <c r="Z30" i="26"/>
  <c r="Z18"/>
  <c r="Z11"/>
  <c r="AA41" i="45"/>
  <c r="Y27"/>
  <c r="Y19"/>
  <c r="Y11"/>
  <c r="AA40" i="44"/>
  <c r="Y19"/>
  <c r="Y20"/>
  <c r="Y11"/>
  <c r="Y21" i="43"/>
  <c r="Y20"/>
  <c r="Z31" i="36"/>
  <c r="Z30"/>
  <c r="Z20"/>
  <c r="AB55" i="31"/>
  <c r="AB46"/>
  <c r="Z12" i="20"/>
  <c r="Z20" i="31"/>
  <c r="Z19" i="19"/>
  <c r="Z23"/>
  <c r="AB41" i="20"/>
  <c r="Z28"/>
  <c r="V20" i="41"/>
  <c r="W20"/>
  <c r="X20"/>
  <c r="Y20"/>
  <c r="V21"/>
  <c r="W21"/>
  <c r="X21"/>
  <c r="Y21"/>
  <c r="V12"/>
  <c r="W12"/>
  <c r="X12"/>
  <c r="Y12"/>
  <c r="Z21" l="1"/>
  <c r="Z20"/>
  <c r="Z12"/>
  <c r="AA39" i="16"/>
  <c r="Z39"/>
  <c r="Y39"/>
  <c r="X39"/>
  <c r="Y36"/>
  <c r="AA36"/>
  <c r="Z36"/>
  <c r="X36"/>
  <c r="V23"/>
  <c r="W23"/>
  <c r="X23"/>
  <c r="Y23"/>
  <c r="V24"/>
  <c r="W24"/>
  <c r="X24"/>
  <c r="Y24"/>
  <c r="V12"/>
  <c r="W12"/>
  <c r="X12"/>
  <c r="Y12"/>
  <c r="V25" i="15"/>
  <c r="W25"/>
  <c r="X25"/>
  <c r="Y25"/>
  <c r="V12"/>
  <c r="W12"/>
  <c r="X12"/>
  <c r="Y12"/>
  <c r="V15" i="13"/>
  <c r="W15"/>
  <c r="X15"/>
  <c r="Y15"/>
  <c r="V12" i="37"/>
  <c r="W12"/>
  <c r="X12"/>
  <c r="Y12"/>
  <c r="V12" i="14"/>
  <c r="W12"/>
  <c r="X12"/>
  <c r="Y12"/>
  <c r="V11" i="10"/>
  <c r="W11"/>
  <c r="X11"/>
  <c r="Y11"/>
  <c r="V12" i="8"/>
  <c r="W12"/>
  <c r="X12"/>
  <c r="Y12"/>
  <c r="V12" i="51"/>
  <c r="W12"/>
  <c r="X12"/>
  <c r="Y12"/>
  <c r="V14" i="7"/>
  <c r="W14"/>
  <c r="X14"/>
  <c r="Y14"/>
  <c r="V21" i="42"/>
  <c r="W21"/>
  <c r="X21"/>
  <c r="Y21"/>
  <c r="AB36" i="16" l="1"/>
  <c r="AB39"/>
  <c r="Z25" i="15"/>
  <c r="Z15" i="13"/>
  <c r="Z12" i="37"/>
  <c r="Z12" i="14"/>
  <c r="Z11" i="10"/>
  <c r="Z12" i="8"/>
  <c r="Z12" i="51"/>
  <c r="Z14" i="7"/>
  <c r="Z21" i="42"/>
  <c r="Z24" i="16"/>
  <c r="Z23"/>
  <c r="Z12"/>
  <c r="Z12" i="15"/>
  <c r="Y38" i="13"/>
  <c r="X38"/>
  <c r="V10"/>
  <c r="W10"/>
  <c r="X10"/>
  <c r="Y10"/>
  <c r="V24" i="37"/>
  <c r="W24"/>
  <c r="X24"/>
  <c r="Y24"/>
  <c r="V25"/>
  <c r="W25"/>
  <c r="X25"/>
  <c r="Y25"/>
  <c r="V22" i="14"/>
  <c r="W22"/>
  <c r="X22"/>
  <c r="Y22"/>
  <c r="V23"/>
  <c r="W23"/>
  <c r="X23"/>
  <c r="Y23"/>
  <c r="V19"/>
  <c r="W19"/>
  <c r="X19"/>
  <c r="Y19"/>
  <c r="Y18"/>
  <c r="X18"/>
  <c r="W18"/>
  <c r="V18"/>
  <c r="V23" i="10"/>
  <c r="W23"/>
  <c r="X23"/>
  <c r="Y23"/>
  <c r="V24"/>
  <c r="W24"/>
  <c r="X24"/>
  <c r="Y24"/>
  <c r="V9"/>
  <c r="W9"/>
  <c r="X9"/>
  <c r="Y9"/>
  <c r="V29" i="8"/>
  <c r="W29"/>
  <c r="X29"/>
  <c r="Y29"/>
  <c r="V23" i="7"/>
  <c r="W23"/>
  <c r="X23"/>
  <c r="Y23"/>
  <c r="V20" i="51"/>
  <c r="V8" i="7"/>
  <c r="V9"/>
  <c r="W9"/>
  <c r="X9"/>
  <c r="Y9"/>
  <c r="V17"/>
  <c r="W17"/>
  <c r="X17"/>
  <c r="Y17"/>
  <c r="AA41" i="51"/>
  <c r="Z41"/>
  <c r="Y41"/>
  <c r="X41"/>
  <c r="AA40"/>
  <c r="Z40"/>
  <c r="Y40"/>
  <c r="X40"/>
  <c r="AA39"/>
  <c r="Z39"/>
  <c r="Y39"/>
  <c r="X39"/>
  <c r="AA38"/>
  <c r="Z38"/>
  <c r="Y38"/>
  <c r="X38"/>
  <c r="AA37"/>
  <c r="Z37"/>
  <c r="Y37"/>
  <c r="X37"/>
  <c r="AA36"/>
  <c r="Z36"/>
  <c r="Y36"/>
  <c r="X36"/>
  <c r="AA35"/>
  <c r="AA42" s="1"/>
  <c r="Z35"/>
  <c r="Y35"/>
  <c r="Y25"/>
  <c r="X25"/>
  <c r="W25"/>
  <c r="V25"/>
  <c r="Y23"/>
  <c r="X23"/>
  <c r="W23"/>
  <c r="V23"/>
  <c r="Y22"/>
  <c r="X22"/>
  <c r="W22"/>
  <c r="V22"/>
  <c r="Y21"/>
  <c r="X21"/>
  <c r="W21"/>
  <c r="V21"/>
  <c r="Y20"/>
  <c r="X20"/>
  <c r="W20"/>
  <c r="Y19"/>
  <c r="X19"/>
  <c r="W19"/>
  <c r="V19"/>
  <c r="Y18"/>
  <c r="X18"/>
  <c r="W18"/>
  <c r="V18"/>
  <c r="Y17"/>
  <c r="X17"/>
  <c r="W17"/>
  <c r="V17"/>
  <c r="Y16"/>
  <c r="X16"/>
  <c r="W16"/>
  <c r="V16"/>
  <c r="Y15"/>
  <c r="X15"/>
  <c r="W15"/>
  <c r="V15"/>
  <c r="Y14"/>
  <c r="X14"/>
  <c r="W14"/>
  <c r="V14"/>
  <c r="Y13"/>
  <c r="X13"/>
  <c r="W13"/>
  <c r="V13"/>
  <c r="Y11"/>
  <c r="X11"/>
  <c r="W11"/>
  <c r="V11"/>
  <c r="Y10"/>
  <c r="X10"/>
  <c r="W10"/>
  <c r="V10"/>
  <c r="Y9"/>
  <c r="X9"/>
  <c r="W9"/>
  <c r="V9"/>
  <c r="Y8"/>
  <c r="X8"/>
  <c r="W8"/>
  <c r="V8"/>
  <c r="Y7"/>
  <c r="X7"/>
  <c r="W7"/>
  <c r="V7"/>
  <c r="Y6"/>
  <c r="X6"/>
  <c r="W6"/>
  <c r="V6"/>
  <c r="Y4"/>
  <c r="X4"/>
  <c r="W4"/>
  <c r="V4"/>
  <c r="Z23" i="14" l="1"/>
  <c r="Z24" i="37"/>
  <c r="Z23" i="7"/>
  <c r="Z10" i="13"/>
  <c r="Z25" i="37"/>
  <c r="Z22" i="14"/>
  <c r="Z19"/>
  <c r="Z18"/>
  <c r="Z24" i="10"/>
  <c r="Z23"/>
  <c r="Z9"/>
  <c r="Z29" i="8"/>
  <c r="Y42" i="51"/>
  <c r="Z42"/>
  <c r="Z6"/>
  <c r="Z7"/>
  <c r="Z8"/>
  <c r="Z9"/>
  <c r="Z10"/>
  <c r="Z11"/>
  <c r="Z13"/>
  <c r="Z14"/>
  <c r="Z15"/>
  <c r="Z16"/>
  <c r="Z17"/>
  <c r="Z18"/>
  <c r="Z19"/>
  <c r="Z20"/>
  <c r="Z21"/>
  <c r="Z22"/>
  <c r="Z23"/>
  <c r="AB35"/>
  <c r="AB36"/>
  <c r="AB37"/>
  <c r="AB38"/>
  <c r="AB39"/>
  <c r="AB40"/>
  <c r="AB41"/>
  <c r="Z9" i="7"/>
  <c r="Z4" i="51"/>
  <c r="Z17" i="7"/>
  <c r="X42" i="51"/>
  <c r="Z25" l="1"/>
  <c r="G8" i="46" s="1"/>
  <c r="AB42" i="51"/>
  <c r="V30" i="42" l="1"/>
  <c r="W30"/>
  <c r="X30"/>
  <c r="Y30"/>
  <c r="Y10" i="19"/>
  <c r="Z30" i="42" l="1"/>
  <c r="X39" i="37"/>
  <c r="Y39"/>
  <c r="Z39"/>
  <c r="AA39"/>
  <c r="AB39" l="1"/>
  <c r="AA34" i="50"/>
  <c r="AA35" s="1"/>
  <c r="Z34"/>
  <c r="Z35" s="1"/>
  <c r="Y34"/>
  <c r="Y35" s="1"/>
  <c r="X34"/>
  <c r="X35" s="1"/>
  <c r="Y24"/>
  <c r="X24"/>
  <c r="W24"/>
  <c r="V24"/>
  <c r="Y22"/>
  <c r="X22"/>
  <c r="W22"/>
  <c r="V22"/>
  <c r="Y21"/>
  <c r="X21"/>
  <c r="W21"/>
  <c r="V21"/>
  <c r="Y20"/>
  <c r="X20"/>
  <c r="W20"/>
  <c r="V20"/>
  <c r="Y19"/>
  <c r="X19"/>
  <c r="W19"/>
  <c r="V19"/>
  <c r="Y18"/>
  <c r="X18"/>
  <c r="W18"/>
  <c r="V18"/>
  <c r="Y17"/>
  <c r="X17"/>
  <c r="W17"/>
  <c r="V17"/>
  <c r="Y16"/>
  <c r="X16"/>
  <c r="W16"/>
  <c r="V16"/>
  <c r="Y15"/>
  <c r="X15"/>
  <c r="W15"/>
  <c r="V15"/>
  <c r="Y14"/>
  <c r="X14"/>
  <c r="W14"/>
  <c r="V14"/>
  <c r="Y13"/>
  <c r="X13"/>
  <c r="W13"/>
  <c r="V13"/>
  <c r="Y11"/>
  <c r="X11"/>
  <c r="W11"/>
  <c r="V11"/>
  <c r="Y10"/>
  <c r="X10"/>
  <c r="W10"/>
  <c r="V10"/>
  <c r="Y9"/>
  <c r="X9"/>
  <c r="W9"/>
  <c r="V9"/>
  <c r="Y8"/>
  <c r="X8"/>
  <c r="W8"/>
  <c r="V8"/>
  <c r="Y7"/>
  <c r="X7"/>
  <c r="W7"/>
  <c r="V7"/>
  <c r="Y6"/>
  <c r="X6"/>
  <c r="W6"/>
  <c r="V6"/>
  <c r="Y4"/>
  <c r="X4"/>
  <c r="W4"/>
  <c r="V4"/>
  <c r="AA34" i="49"/>
  <c r="AA36" s="1"/>
  <c r="Z34"/>
  <c r="Z36" s="1"/>
  <c r="Y34"/>
  <c r="Y36" s="1"/>
  <c r="X34"/>
  <c r="X36" s="1"/>
  <c r="Y24"/>
  <c r="X24"/>
  <c r="W24"/>
  <c r="V24"/>
  <c r="Y22"/>
  <c r="X22"/>
  <c r="W22"/>
  <c r="V22"/>
  <c r="Y21"/>
  <c r="X21"/>
  <c r="W21"/>
  <c r="V21"/>
  <c r="Y20"/>
  <c r="X20"/>
  <c r="W20"/>
  <c r="V20"/>
  <c r="Y19"/>
  <c r="X19"/>
  <c r="W19"/>
  <c r="V19"/>
  <c r="Y17"/>
  <c r="X17"/>
  <c r="W17"/>
  <c r="V17"/>
  <c r="Y16"/>
  <c r="X16"/>
  <c r="W16"/>
  <c r="V16"/>
  <c r="Y15"/>
  <c r="X15"/>
  <c r="W15"/>
  <c r="V15"/>
  <c r="Y14"/>
  <c r="X14"/>
  <c r="W14"/>
  <c r="V14"/>
  <c r="Y13"/>
  <c r="X13"/>
  <c r="W13"/>
  <c r="V13"/>
  <c r="Y11"/>
  <c r="X11"/>
  <c r="W11"/>
  <c r="V11"/>
  <c r="Y10"/>
  <c r="X10"/>
  <c r="W10"/>
  <c r="V10"/>
  <c r="Y9"/>
  <c r="X9"/>
  <c r="W9"/>
  <c r="V9"/>
  <c r="Y8"/>
  <c r="X8"/>
  <c r="W8"/>
  <c r="V8"/>
  <c r="Y7"/>
  <c r="X7"/>
  <c r="W7"/>
  <c r="V7"/>
  <c r="Y6"/>
  <c r="X6"/>
  <c r="W6"/>
  <c r="V6"/>
  <c r="Y4"/>
  <c r="X4"/>
  <c r="W4"/>
  <c r="V4"/>
  <c r="AA35" i="48"/>
  <c r="AA36" s="1"/>
  <c r="Z35"/>
  <c r="Z36" s="1"/>
  <c r="Y35"/>
  <c r="Y36" s="1"/>
  <c r="X35"/>
  <c r="X36" s="1"/>
  <c r="Y25"/>
  <c r="X25"/>
  <c r="W25"/>
  <c r="V25"/>
  <c r="Y23"/>
  <c r="X23"/>
  <c r="W23"/>
  <c r="V23"/>
  <c r="Y22"/>
  <c r="X22"/>
  <c r="W22"/>
  <c r="V22"/>
  <c r="Y21"/>
  <c r="X21"/>
  <c r="W21"/>
  <c r="V21"/>
  <c r="Y20"/>
  <c r="X20"/>
  <c r="W20"/>
  <c r="V20"/>
  <c r="Y19"/>
  <c r="X19"/>
  <c r="W19"/>
  <c r="V19"/>
  <c r="Y18"/>
  <c r="X18"/>
  <c r="W18"/>
  <c r="V18"/>
  <c r="Y17"/>
  <c r="X17"/>
  <c r="W17"/>
  <c r="V17"/>
  <c r="Y16"/>
  <c r="X16"/>
  <c r="W16"/>
  <c r="V16"/>
  <c r="Y15"/>
  <c r="X15"/>
  <c r="W15"/>
  <c r="V15"/>
  <c r="Y14"/>
  <c r="X14"/>
  <c r="W14"/>
  <c r="V14"/>
  <c r="Y13"/>
  <c r="X13"/>
  <c r="W13"/>
  <c r="V13"/>
  <c r="Y11"/>
  <c r="X11"/>
  <c r="W11"/>
  <c r="V11"/>
  <c r="Y10"/>
  <c r="X10"/>
  <c r="W10"/>
  <c r="V10"/>
  <c r="Y9"/>
  <c r="X9"/>
  <c r="W9"/>
  <c r="V9"/>
  <c r="Y8"/>
  <c r="X8"/>
  <c r="W8"/>
  <c r="V8"/>
  <c r="Y7"/>
  <c r="X7"/>
  <c r="W7"/>
  <c r="V7"/>
  <c r="Y6"/>
  <c r="X6"/>
  <c r="W6"/>
  <c r="V6"/>
  <c r="Y4"/>
  <c r="X4"/>
  <c r="W4"/>
  <c r="V4"/>
  <c r="Z4" l="1"/>
  <c r="Z6"/>
  <c r="Z7"/>
  <c r="Z8"/>
  <c r="Z9"/>
  <c r="Z10"/>
  <c r="Z11"/>
  <c r="Z13"/>
  <c r="Z14"/>
  <c r="Z16"/>
  <c r="Z17"/>
  <c r="Z18"/>
  <c r="Z19"/>
  <c r="Z19" i="50"/>
  <c r="Z20"/>
  <c r="Z21"/>
  <c r="Z22"/>
  <c r="Z20" i="48"/>
  <c r="Z21"/>
  <c r="Z22"/>
  <c r="Z23"/>
  <c r="AB35"/>
  <c r="AB36" s="1"/>
  <c r="Z4" i="49"/>
  <c r="Z6"/>
  <c r="Z7"/>
  <c r="Z8"/>
  <c r="Z9"/>
  <c r="Z10"/>
  <c r="Z11"/>
  <c r="Z13"/>
  <c r="Z14"/>
  <c r="Z16"/>
  <c r="Z19"/>
  <c r="Z20"/>
  <c r="Z21"/>
  <c r="Z22"/>
  <c r="Z4" i="50"/>
  <c r="Z6"/>
  <c r="Z7"/>
  <c r="Z8"/>
  <c r="Z9"/>
  <c r="Z10"/>
  <c r="Z11"/>
  <c r="Z13"/>
  <c r="Z14"/>
  <c r="Z15"/>
  <c r="Z16"/>
  <c r="Z17"/>
  <c r="Z18"/>
  <c r="AB34" i="49"/>
  <c r="AB36" s="1"/>
  <c r="Z17"/>
  <c r="Z15"/>
  <c r="Z15" i="48"/>
  <c r="AB34" i="50"/>
  <c r="AB35" s="1"/>
  <c r="Y21" i="39"/>
  <c r="X21"/>
  <c r="W21"/>
  <c r="V21"/>
  <c r="Z24" i="50" l="1"/>
  <c r="Z25" i="48"/>
  <c r="G14" i="46" s="1"/>
  <c r="Z24" i="49"/>
  <c r="G15" i="46" s="1"/>
  <c r="Y20" i="27"/>
  <c r="X20"/>
  <c r="W20"/>
  <c r="V20"/>
  <c r="Y22" i="26"/>
  <c r="X22"/>
  <c r="W22"/>
  <c r="V22"/>
  <c r="V29" i="42"/>
  <c r="Y21" i="38"/>
  <c r="X21"/>
  <c r="W21"/>
  <c r="V21"/>
  <c r="Y21" i="36"/>
  <c r="X21"/>
  <c r="W21"/>
  <c r="V21"/>
  <c r="Y19" i="8"/>
  <c r="X19"/>
  <c r="W19"/>
  <c r="V19"/>
  <c r="Y21" i="31"/>
  <c r="X21"/>
  <c r="W21"/>
  <c r="V21"/>
  <c r="Y20" i="19"/>
  <c r="X20"/>
  <c r="W20"/>
  <c r="V20"/>
  <c r="V25" i="20"/>
  <c r="W25"/>
  <c r="X25"/>
  <c r="Y25"/>
  <c r="Y22"/>
  <c r="X22"/>
  <c r="W22"/>
  <c r="Z22"/>
  <c r="V22"/>
  <c r="V17" i="41"/>
  <c r="Y21" i="16"/>
  <c r="X21"/>
  <c r="W21"/>
  <c r="V21"/>
  <c r="V17"/>
  <c r="Y22" i="15"/>
  <c r="X22"/>
  <c r="W22"/>
  <c r="V22"/>
  <c r="V17"/>
  <c r="Y24" i="13"/>
  <c r="X24"/>
  <c r="W24"/>
  <c r="V24"/>
  <c r="V23"/>
  <c r="Z25" i="20" l="1"/>
  <c r="Z19" i="8"/>
  <c r="Y20" i="37"/>
  <c r="X20"/>
  <c r="W20"/>
  <c r="V20"/>
  <c r="V17"/>
  <c r="V18"/>
  <c r="W18"/>
  <c r="X18"/>
  <c r="Y18"/>
  <c r="Z18" l="1"/>
  <c r="V26" i="42"/>
  <c r="V19" i="7"/>
  <c r="V20" i="10"/>
  <c r="V17" i="14"/>
  <c r="Y20"/>
  <c r="X20"/>
  <c r="W20"/>
  <c r="V20"/>
  <c r="Y21" i="10"/>
  <c r="X21"/>
  <c r="W21"/>
  <c r="V21"/>
  <c r="Y26" i="8" l="1"/>
  <c r="X26"/>
  <c r="W26"/>
  <c r="V26"/>
  <c r="X20" i="7" l="1"/>
  <c r="Y20"/>
  <c r="W20"/>
  <c r="V20"/>
  <c r="X27" i="42"/>
  <c r="W27"/>
  <c r="Y27"/>
  <c r="V27"/>
  <c r="U26" i="45" l="1"/>
  <c r="V26"/>
  <c r="W26"/>
  <c r="X26"/>
  <c r="Y26" l="1"/>
  <c r="X35" i="10" l="1"/>
  <c r="Y35"/>
  <c r="Z35"/>
  <c r="AA35"/>
  <c r="X36"/>
  <c r="Y36"/>
  <c r="Z36"/>
  <c r="AA36"/>
  <c r="X37"/>
  <c r="Y37"/>
  <c r="Z37"/>
  <c r="AA37"/>
  <c r="X38"/>
  <c r="Y38"/>
  <c r="Z38"/>
  <c r="AA38"/>
  <c r="X39"/>
  <c r="Y39"/>
  <c r="Z39"/>
  <c r="AA39"/>
  <c r="AB38" l="1"/>
  <c r="AB39"/>
  <c r="AB37"/>
  <c r="AB36"/>
  <c r="AB35"/>
  <c r="AA39" i="20" l="1"/>
  <c r="Z39"/>
  <c r="Y39"/>
  <c r="X39"/>
  <c r="AB39" l="1"/>
  <c r="N36"/>
  <c r="X43" i="36" l="1"/>
  <c r="AA43"/>
  <c r="Z43"/>
  <c r="V28"/>
  <c r="W28"/>
  <c r="X28"/>
  <c r="Y28"/>
  <c r="Z28" l="1"/>
  <c r="Y9" i="42"/>
  <c r="X9"/>
  <c r="W9"/>
  <c r="V9"/>
  <c r="V10"/>
  <c r="W10"/>
  <c r="X10"/>
  <c r="Y10"/>
  <c r="Z9" l="1"/>
  <c r="Z10"/>
  <c r="V24" i="8"/>
  <c r="W24"/>
  <c r="X24"/>
  <c r="Y24"/>
  <c r="V23"/>
  <c r="W23"/>
  <c r="X23"/>
  <c r="Y23"/>
  <c r="Z23" l="1"/>
  <c r="Z24"/>
  <c r="V25" l="1"/>
  <c r="W25"/>
  <c r="X25"/>
  <c r="Y25"/>
  <c r="Z25" l="1"/>
  <c r="V18" l="1"/>
  <c r="AA41" i="26"/>
  <c r="Z41"/>
  <c r="Y41"/>
  <c r="X41"/>
  <c r="AA38"/>
  <c r="V27"/>
  <c r="V20"/>
  <c r="W20"/>
  <c r="X20"/>
  <c r="Y20"/>
  <c r="Y27"/>
  <c r="X34" i="39"/>
  <c r="Y34" i="7"/>
  <c r="X34"/>
  <c r="Z22" i="26" l="1"/>
  <c r="Z20"/>
  <c r="AA31" i="41"/>
  <c r="Z31"/>
  <c r="Y31"/>
  <c r="X31"/>
  <c r="V26" i="38" l="1"/>
  <c r="V7" i="39"/>
  <c r="W7"/>
  <c r="X7"/>
  <c r="Y7"/>
  <c r="U7" i="45"/>
  <c r="V7"/>
  <c r="W7"/>
  <c r="X7"/>
  <c r="U7" i="44"/>
  <c r="V7"/>
  <c r="W7"/>
  <c r="X7"/>
  <c r="U7" i="43"/>
  <c r="V7"/>
  <c r="W7"/>
  <c r="X7"/>
  <c r="V7" i="38"/>
  <c r="W7"/>
  <c r="X7"/>
  <c r="Y7"/>
  <c r="V7" i="36"/>
  <c r="W7"/>
  <c r="X7"/>
  <c r="Y7"/>
  <c r="V7" i="41"/>
  <c r="W7"/>
  <c r="X7"/>
  <c r="Y7"/>
  <c r="Z7" i="38" l="1"/>
  <c r="Y7" i="44"/>
  <c r="Z7" i="41"/>
  <c r="Z7" i="36"/>
  <c r="Y7" i="43"/>
  <c r="Z7" i="39"/>
  <c r="Y7" i="45"/>
  <c r="V20" i="16"/>
  <c r="Y20"/>
  <c r="X20"/>
  <c r="W20"/>
  <c r="Z34" i="44"/>
  <c r="Y34"/>
  <c r="AA33" i="27" l="1"/>
  <c r="Y7" i="37" l="1"/>
  <c r="V7"/>
  <c r="X7"/>
  <c r="W7"/>
  <c r="Z7" l="1"/>
  <c r="AA36" i="7" l="1"/>
  <c r="Y29" i="36" l="1"/>
  <c r="Z20" i="16" l="1"/>
  <c r="Z36" i="43" l="1"/>
  <c r="Y36"/>
  <c r="X36"/>
  <c r="W36"/>
  <c r="Z35"/>
  <c r="Y35"/>
  <c r="X35"/>
  <c r="W35"/>
  <c r="AA36" l="1"/>
  <c r="AA35"/>
  <c r="Y19" i="36"/>
  <c r="X19"/>
  <c r="W19"/>
  <c r="V19"/>
  <c r="Y19" i="31"/>
  <c r="X19"/>
  <c r="W19"/>
  <c r="V19"/>
  <c r="Y20" i="20"/>
  <c r="X20"/>
  <c r="W20"/>
  <c r="V20"/>
  <c r="X20" i="8"/>
  <c r="Z19" i="31" l="1"/>
  <c r="Z20" i="20"/>
  <c r="Z19" i="36"/>
  <c r="AA45" i="31" l="1"/>
  <c r="Z45"/>
  <c r="Y45"/>
  <c r="Z37" i="44" l="1"/>
  <c r="Y37"/>
  <c r="X37"/>
  <c r="W37"/>
  <c r="AA37" l="1"/>
  <c r="Z53" i="31"/>
  <c r="Y53"/>
  <c r="AA53"/>
  <c r="Z54"/>
  <c r="AB45"/>
  <c r="X37" i="7" l="1"/>
  <c r="Y37"/>
  <c r="Z37"/>
  <c r="AA37"/>
  <c r="Z36"/>
  <c r="Y36"/>
  <c r="X36"/>
  <c r="AA35"/>
  <c r="Z35"/>
  <c r="Y35"/>
  <c r="X35"/>
  <c r="AB37" l="1"/>
  <c r="AB36"/>
  <c r="AB35"/>
  <c r="Y34" i="19" l="1"/>
  <c r="Z34" l="1"/>
  <c r="Z35"/>
  <c r="Z36"/>
  <c r="X26" i="42" l="1"/>
  <c r="X19" i="7"/>
  <c r="X20" i="10"/>
  <c r="X17" i="14"/>
  <c r="X17" i="37"/>
  <c r="X23" i="13"/>
  <c r="X17" i="15"/>
  <c r="Y26" i="42"/>
  <c r="Z36" i="20" l="1"/>
  <c r="Z41" i="36" l="1"/>
  <c r="AA35" i="15" l="1"/>
  <c r="Z35"/>
  <c r="Y35"/>
  <c r="X35"/>
  <c r="AB35" l="1"/>
  <c r="W14" i="39"/>
  <c r="V16" i="45"/>
  <c r="V16" i="44"/>
  <c r="V16" i="43"/>
  <c r="W16" i="38"/>
  <c r="W16" i="36"/>
  <c r="W16" i="31"/>
  <c r="W17" i="20"/>
  <c r="W14" i="41"/>
  <c r="W14" i="16"/>
  <c r="W14" i="37" l="1"/>
  <c r="W14" i="8" l="1"/>
  <c r="Y24" i="7" l="1"/>
  <c r="X24"/>
  <c r="W24"/>
  <c r="V24"/>
  <c r="Y31" i="42"/>
  <c r="X31"/>
  <c r="W31"/>
  <c r="V31"/>
  <c r="Z33" i="27" l="1"/>
  <c r="V25" i="38" l="1"/>
  <c r="W25"/>
  <c r="X25"/>
  <c r="Y25"/>
  <c r="V26" i="31"/>
  <c r="W26"/>
  <c r="X26"/>
  <c r="Y26"/>
  <c r="Y38" i="45"/>
  <c r="Y35"/>
  <c r="Y14" i="39"/>
  <c r="X14"/>
  <c r="V14"/>
  <c r="W16" i="27"/>
  <c r="Y16"/>
  <c r="X16"/>
  <c r="V16"/>
  <c r="W15" i="26"/>
  <c r="Y15"/>
  <c r="X15"/>
  <c r="V15"/>
  <c r="X16" i="45"/>
  <c r="W16"/>
  <c r="U16"/>
  <c r="X16" i="44"/>
  <c r="W16"/>
  <c r="U16"/>
  <c r="X16" i="43"/>
  <c r="W16"/>
  <c r="U16"/>
  <c r="Y16" i="38"/>
  <c r="X16"/>
  <c r="V16"/>
  <c r="Y16" i="36"/>
  <c r="X16"/>
  <c r="V16"/>
  <c r="Y16" i="31"/>
  <c r="X16"/>
  <c r="V16"/>
  <c r="Y17" i="20"/>
  <c r="X17"/>
  <c r="V17"/>
  <c r="Y14" i="41"/>
  <c r="X14"/>
  <c r="V14"/>
  <c r="Y14" i="16"/>
  <c r="X14"/>
  <c r="V14"/>
  <c r="W14" i="15"/>
  <c r="Y14"/>
  <c r="X14"/>
  <c r="V14"/>
  <c r="Y20" i="13"/>
  <c r="X20"/>
  <c r="W20"/>
  <c r="V20"/>
  <c r="Y14" i="37"/>
  <c r="X14"/>
  <c r="V14"/>
  <c r="W14" i="14"/>
  <c r="Y14"/>
  <c r="X14"/>
  <c r="V14"/>
  <c r="W12" i="10"/>
  <c r="Y12"/>
  <c r="X12"/>
  <c r="V12"/>
  <c r="Y14" i="8"/>
  <c r="X14"/>
  <c r="V14"/>
  <c r="V23" i="42"/>
  <c r="W23"/>
  <c r="X23"/>
  <c r="Y23"/>
  <c r="X18" i="8"/>
  <c r="V17"/>
  <c r="W17"/>
  <c r="X17"/>
  <c r="Y17"/>
  <c r="X44" i="36"/>
  <c r="Y44"/>
  <c r="Z44"/>
  <c r="AA44"/>
  <c r="AB41" i="38"/>
  <c r="X43" i="26"/>
  <c r="AA54" i="31"/>
  <c r="Y54"/>
  <c r="X54"/>
  <c r="X53"/>
  <c r="AB53" s="1"/>
  <c r="AA40" i="20"/>
  <c r="Z40"/>
  <c r="Y40"/>
  <c r="X40"/>
  <c r="Y17" i="41"/>
  <c r="X17"/>
  <c r="W17"/>
  <c r="Y17" i="16"/>
  <c r="X17"/>
  <c r="W17"/>
  <c r="Y17" i="15"/>
  <c r="W17"/>
  <c r="Y23" i="13"/>
  <c r="W23"/>
  <c r="Y17" i="37"/>
  <c r="W17"/>
  <c r="Y17" i="14"/>
  <c r="W17"/>
  <c r="Y20" i="10"/>
  <c r="W20"/>
  <c r="Y20" i="8"/>
  <c r="W20"/>
  <c r="Y19" i="7"/>
  <c r="W19"/>
  <c r="Y18" i="8"/>
  <c r="W18"/>
  <c r="W26" i="42"/>
  <c r="X25" i="45"/>
  <c r="W25"/>
  <c r="V25"/>
  <c r="U25"/>
  <c r="AA39" i="7"/>
  <c r="Z39"/>
  <c r="Y39"/>
  <c r="X39"/>
  <c r="X34" i="44"/>
  <c r="W34"/>
  <c r="W35"/>
  <c r="Y43" i="36"/>
  <c r="Y42"/>
  <c r="X36" i="20"/>
  <c r="Y34" i="15"/>
  <c r="AA34"/>
  <c r="Z34"/>
  <c r="V24" i="19"/>
  <c r="X39" i="26"/>
  <c r="W22" i="42"/>
  <c r="Y40" i="31"/>
  <c r="Y17" i="19"/>
  <c r="X17"/>
  <c r="W17"/>
  <c r="V17"/>
  <c r="Y16" i="39"/>
  <c r="X16"/>
  <c r="W16"/>
  <c r="V16"/>
  <c r="Y15"/>
  <c r="X15"/>
  <c r="W15"/>
  <c r="V15"/>
  <c r="Y18" i="27"/>
  <c r="X18"/>
  <c r="W18"/>
  <c r="V18"/>
  <c r="Y17"/>
  <c r="X17"/>
  <c r="W17"/>
  <c r="V17"/>
  <c r="Y17" i="26"/>
  <c r="X17"/>
  <c r="W17"/>
  <c r="V17"/>
  <c r="Y16"/>
  <c r="X16"/>
  <c r="W16"/>
  <c r="V16"/>
  <c r="X18" i="45"/>
  <c r="W18"/>
  <c r="V18"/>
  <c r="U18"/>
  <c r="X17"/>
  <c r="W17"/>
  <c r="V17"/>
  <c r="U17"/>
  <c r="X18" i="44"/>
  <c r="W18"/>
  <c r="V18"/>
  <c r="U18"/>
  <c r="X17"/>
  <c r="W17"/>
  <c r="V17"/>
  <c r="U17"/>
  <c r="X18" i="43"/>
  <c r="W18"/>
  <c r="V18"/>
  <c r="U18"/>
  <c r="X17"/>
  <c r="W17"/>
  <c r="V17"/>
  <c r="U17"/>
  <c r="Y18" i="38"/>
  <c r="X18"/>
  <c r="W18"/>
  <c r="V18"/>
  <c r="Y17"/>
  <c r="X17"/>
  <c r="W17"/>
  <c r="V17"/>
  <c r="Y18" i="36"/>
  <c r="X18"/>
  <c r="W18"/>
  <c r="V18"/>
  <c r="Y17"/>
  <c r="X17"/>
  <c r="W17"/>
  <c r="V17"/>
  <c r="Y18" i="31"/>
  <c r="X18"/>
  <c r="W18"/>
  <c r="V18"/>
  <c r="Y17"/>
  <c r="X17"/>
  <c r="W17"/>
  <c r="V17"/>
  <c r="Y19" i="20"/>
  <c r="X19"/>
  <c r="W19"/>
  <c r="V19"/>
  <c r="Y18"/>
  <c r="X18"/>
  <c r="W18"/>
  <c r="V18"/>
  <c r="Y16" i="41"/>
  <c r="X16"/>
  <c r="W16"/>
  <c r="V16"/>
  <c r="Y15"/>
  <c r="X15"/>
  <c r="W15"/>
  <c r="V15"/>
  <c r="Y16" i="16"/>
  <c r="X16"/>
  <c r="W16"/>
  <c r="V16"/>
  <c r="Y15"/>
  <c r="X15"/>
  <c r="W15"/>
  <c r="V15"/>
  <c r="Y16" i="15"/>
  <c r="X16"/>
  <c r="W16"/>
  <c r="V16"/>
  <c r="Y15"/>
  <c r="X15"/>
  <c r="W15"/>
  <c r="V15"/>
  <c r="Y22" i="13"/>
  <c r="X22"/>
  <c r="W22"/>
  <c r="V22"/>
  <c r="Y21"/>
  <c r="X21"/>
  <c r="W21"/>
  <c r="V21"/>
  <c r="Y16" i="37"/>
  <c r="X16"/>
  <c r="W16"/>
  <c r="V16"/>
  <c r="Y15"/>
  <c r="X15"/>
  <c r="W15"/>
  <c r="V15"/>
  <c r="Y16" i="14"/>
  <c r="X16"/>
  <c r="W16"/>
  <c r="V16"/>
  <c r="Y15"/>
  <c r="X15"/>
  <c r="W15"/>
  <c r="V15"/>
  <c r="Y14" i="10"/>
  <c r="X14"/>
  <c r="W14"/>
  <c r="V14"/>
  <c r="Y13"/>
  <c r="X13"/>
  <c r="W13"/>
  <c r="V13"/>
  <c r="Y16" i="8"/>
  <c r="X16"/>
  <c r="W16"/>
  <c r="V16"/>
  <c r="Y15"/>
  <c r="X15"/>
  <c r="W15"/>
  <c r="V15"/>
  <c r="Y18" i="7"/>
  <c r="X18"/>
  <c r="W18"/>
  <c r="V18"/>
  <c r="Y40" i="36"/>
  <c r="X38" i="20"/>
  <c r="Y21" i="8"/>
  <c r="W22"/>
  <c r="Y22"/>
  <c r="X7" i="7"/>
  <c r="Z38"/>
  <c r="AA38"/>
  <c r="X4" i="42"/>
  <c r="Y4"/>
  <c r="V25" i="27"/>
  <c r="W25"/>
  <c r="X25"/>
  <c r="Y25"/>
  <c r="V18" i="41"/>
  <c r="W19" i="13"/>
  <c r="V19"/>
  <c r="Y19"/>
  <c r="X19"/>
  <c r="AA37" i="16"/>
  <c r="Z37"/>
  <c r="Y37"/>
  <c r="X37"/>
  <c r="AA34" i="27"/>
  <c r="Z34"/>
  <c r="Y34"/>
  <c r="X34"/>
  <c r="X33"/>
  <c r="Y18" i="41"/>
  <c r="W18"/>
  <c r="Z35" i="44"/>
  <c r="Y35"/>
  <c r="X35"/>
  <c r="AA37" i="39"/>
  <c r="Z37"/>
  <c r="Y37"/>
  <c r="X37"/>
  <c r="AA36"/>
  <c r="Z36"/>
  <c r="Y36"/>
  <c r="X36"/>
  <c r="AA35"/>
  <c r="Z35"/>
  <c r="Y35"/>
  <c r="X35"/>
  <c r="AA34"/>
  <c r="Z34"/>
  <c r="Y34"/>
  <c r="AA33"/>
  <c r="Z33"/>
  <c r="Y33"/>
  <c r="X33"/>
  <c r="Y25"/>
  <c r="X25"/>
  <c r="W25"/>
  <c r="V25"/>
  <c r="Y23"/>
  <c r="X23"/>
  <c r="W23"/>
  <c r="V23"/>
  <c r="Y22"/>
  <c r="X22"/>
  <c r="W22"/>
  <c r="V22"/>
  <c r="Y19"/>
  <c r="X19"/>
  <c r="W19"/>
  <c r="V19"/>
  <c r="Y18"/>
  <c r="X18"/>
  <c r="W18"/>
  <c r="V18"/>
  <c r="Y17"/>
  <c r="X17"/>
  <c r="W17"/>
  <c r="V17"/>
  <c r="Y13"/>
  <c r="X13"/>
  <c r="W13"/>
  <c r="V13"/>
  <c r="Y12"/>
  <c r="X12"/>
  <c r="W12"/>
  <c r="V12"/>
  <c r="Y11"/>
  <c r="X11"/>
  <c r="W11"/>
  <c r="V11"/>
  <c r="Y10"/>
  <c r="X10"/>
  <c r="W10"/>
  <c r="V10"/>
  <c r="Y9"/>
  <c r="X9"/>
  <c r="W9"/>
  <c r="V9"/>
  <c r="Y8"/>
  <c r="X8"/>
  <c r="W8"/>
  <c r="V8"/>
  <c r="Y6"/>
  <c r="X6"/>
  <c r="W6"/>
  <c r="V6"/>
  <c r="Y4"/>
  <c r="X4"/>
  <c r="V4"/>
  <c r="AA35" i="27"/>
  <c r="Z35"/>
  <c r="Y35"/>
  <c r="X35"/>
  <c r="Y33"/>
  <c r="AA32"/>
  <c r="Z32"/>
  <c r="Y32"/>
  <c r="X32"/>
  <c r="Y23"/>
  <c r="X23"/>
  <c r="W23"/>
  <c r="V23"/>
  <c r="Y22"/>
  <c r="X22"/>
  <c r="W22"/>
  <c r="V22"/>
  <c r="Y21"/>
  <c r="X21"/>
  <c r="W21"/>
  <c r="V21"/>
  <c r="Y15"/>
  <c r="X15"/>
  <c r="W15"/>
  <c r="V15"/>
  <c r="Y14"/>
  <c r="X14"/>
  <c r="W14"/>
  <c r="V14"/>
  <c r="Y13"/>
  <c r="X13"/>
  <c r="W13"/>
  <c r="V13"/>
  <c r="Y12"/>
  <c r="X12"/>
  <c r="W12"/>
  <c r="V12"/>
  <c r="Y10"/>
  <c r="X10"/>
  <c r="W10"/>
  <c r="V10"/>
  <c r="Y9"/>
  <c r="X9"/>
  <c r="W9"/>
  <c r="V9"/>
  <c r="Y8"/>
  <c r="X8"/>
  <c r="W8"/>
  <c r="V8"/>
  <c r="Y7"/>
  <c r="X7"/>
  <c r="W7"/>
  <c r="V7"/>
  <c r="Y6"/>
  <c r="X6"/>
  <c r="W6"/>
  <c r="V6"/>
  <c r="Y4"/>
  <c r="X4"/>
  <c r="W4"/>
  <c r="V4"/>
  <c r="AA46" i="26"/>
  <c r="Z46"/>
  <c r="Y46"/>
  <c r="X46"/>
  <c r="AA45"/>
  <c r="Z45"/>
  <c r="Y45"/>
  <c r="X45"/>
  <c r="AA44"/>
  <c r="Z44"/>
  <c r="Y44"/>
  <c r="X44"/>
  <c r="AA43"/>
  <c r="Z43"/>
  <c r="Y43"/>
  <c r="AB42"/>
  <c r="AA40"/>
  <c r="Z40"/>
  <c r="Y40"/>
  <c r="X40"/>
  <c r="AA39"/>
  <c r="Z39"/>
  <c r="Y39"/>
  <c r="Z38"/>
  <c r="Y38"/>
  <c r="X38"/>
  <c r="Y31"/>
  <c r="X31"/>
  <c r="W31"/>
  <c r="V31"/>
  <c r="Y29"/>
  <c r="X29"/>
  <c r="W29"/>
  <c r="V29"/>
  <c r="Y28"/>
  <c r="X28"/>
  <c r="W28"/>
  <c r="V28"/>
  <c r="Y26"/>
  <c r="X26"/>
  <c r="W26"/>
  <c r="V26"/>
  <c r="Y25"/>
  <c r="X25"/>
  <c r="W25"/>
  <c r="V25"/>
  <c r="Y24"/>
  <c r="X24"/>
  <c r="W24"/>
  <c r="V24"/>
  <c r="Y23"/>
  <c r="X23"/>
  <c r="W23"/>
  <c r="V23"/>
  <c r="Y21"/>
  <c r="X21"/>
  <c r="W21"/>
  <c r="V21"/>
  <c r="Y19"/>
  <c r="X19"/>
  <c r="W19"/>
  <c r="V19"/>
  <c r="Y14"/>
  <c r="X14"/>
  <c r="W14"/>
  <c r="V14"/>
  <c r="Y13"/>
  <c r="X13"/>
  <c r="W13"/>
  <c r="V13"/>
  <c r="Y12"/>
  <c r="X12"/>
  <c r="W12"/>
  <c r="V12"/>
  <c r="Y10"/>
  <c r="X10"/>
  <c r="W10"/>
  <c r="V10"/>
  <c r="Y9"/>
  <c r="X9"/>
  <c r="W9"/>
  <c r="V9"/>
  <c r="Y8"/>
  <c r="X8"/>
  <c r="W8"/>
  <c r="V8"/>
  <c r="Y7"/>
  <c r="X7"/>
  <c r="W7"/>
  <c r="V7"/>
  <c r="Y6"/>
  <c r="X6"/>
  <c r="W6"/>
  <c r="V6"/>
  <c r="Y4"/>
  <c r="X4"/>
  <c r="W4"/>
  <c r="V4"/>
  <c r="Z40" i="45"/>
  <c r="Y40"/>
  <c r="X40"/>
  <c r="W40"/>
  <c r="Z39"/>
  <c r="Y39"/>
  <c r="X39"/>
  <c r="Z38"/>
  <c r="X38"/>
  <c r="W38"/>
  <c r="Z36"/>
  <c r="Y36"/>
  <c r="X36"/>
  <c r="W36"/>
  <c r="Z35"/>
  <c r="X35"/>
  <c r="W35"/>
  <c r="X28"/>
  <c r="W28"/>
  <c r="V28"/>
  <c r="U28"/>
  <c r="X24"/>
  <c r="W24"/>
  <c r="V24"/>
  <c r="U24"/>
  <c r="X23"/>
  <c r="W23"/>
  <c r="V23"/>
  <c r="U23"/>
  <c r="X22"/>
  <c r="W22"/>
  <c r="V22"/>
  <c r="U22"/>
  <c r="X21"/>
  <c r="W21"/>
  <c r="V21"/>
  <c r="U21"/>
  <c r="X15"/>
  <c r="W15"/>
  <c r="V15"/>
  <c r="U15"/>
  <c r="X14"/>
  <c r="W14"/>
  <c r="V14"/>
  <c r="U14"/>
  <c r="X13"/>
  <c r="W13"/>
  <c r="V13"/>
  <c r="U13"/>
  <c r="X12"/>
  <c r="W12"/>
  <c r="V12"/>
  <c r="U12"/>
  <c r="X10"/>
  <c r="W10"/>
  <c r="V10"/>
  <c r="U10"/>
  <c r="X9"/>
  <c r="W9"/>
  <c r="V9"/>
  <c r="U9"/>
  <c r="X8"/>
  <c r="W8"/>
  <c r="V8"/>
  <c r="U8"/>
  <c r="X6"/>
  <c r="W6"/>
  <c r="V6"/>
  <c r="U6"/>
  <c r="X4"/>
  <c r="W4"/>
  <c r="V4"/>
  <c r="U4"/>
  <c r="Z39" i="44"/>
  <c r="Y39"/>
  <c r="X39"/>
  <c r="W39"/>
  <c r="Z38"/>
  <c r="Y38"/>
  <c r="X38"/>
  <c r="W38"/>
  <c r="Z36"/>
  <c r="Y36"/>
  <c r="X36"/>
  <c r="W36"/>
  <c r="Z33"/>
  <c r="Z41" s="1"/>
  <c r="Y33"/>
  <c r="Y41" s="1"/>
  <c r="X33"/>
  <c r="W33"/>
  <c r="X26"/>
  <c r="W26"/>
  <c r="V26"/>
  <c r="U26"/>
  <c r="X24"/>
  <c r="W24"/>
  <c r="V24"/>
  <c r="U24"/>
  <c r="X23"/>
  <c r="W23"/>
  <c r="V23"/>
  <c r="U23"/>
  <c r="X22"/>
  <c r="W22"/>
  <c r="V22"/>
  <c r="U22"/>
  <c r="X21"/>
  <c r="W21"/>
  <c r="V21"/>
  <c r="U21"/>
  <c r="X15"/>
  <c r="W15"/>
  <c r="V15"/>
  <c r="U15"/>
  <c r="X14"/>
  <c r="W14"/>
  <c r="V14"/>
  <c r="U14"/>
  <c r="X13"/>
  <c r="W13"/>
  <c r="V13"/>
  <c r="U13"/>
  <c r="X12"/>
  <c r="W12"/>
  <c r="V12"/>
  <c r="U12"/>
  <c r="X10"/>
  <c r="W10"/>
  <c r="V10"/>
  <c r="U10"/>
  <c r="X9"/>
  <c r="W9"/>
  <c r="V9"/>
  <c r="U9"/>
  <c r="X8"/>
  <c r="W8"/>
  <c r="V8"/>
  <c r="U8"/>
  <c r="X6"/>
  <c r="W6"/>
  <c r="V6"/>
  <c r="U6"/>
  <c r="X4"/>
  <c r="W4"/>
  <c r="V4"/>
  <c r="U4"/>
  <c r="Z38" i="43"/>
  <c r="Y38"/>
  <c r="X38"/>
  <c r="W38"/>
  <c r="Z37"/>
  <c r="Y37"/>
  <c r="X37"/>
  <c r="W37"/>
  <c r="Z34"/>
  <c r="Y34"/>
  <c r="X34"/>
  <c r="W34"/>
  <c r="Z33"/>
  <c r="Y33"/>
  <c r="X33"/>
  <c r="W33"/>
  <c r="X26"/>
  <c r="W26"/>
  <c r="V26"/>
  <c r="U26"/>
  <c r="X24"/>
  <c r="W24"/>
  <c r="V24"/>
  <c r="U24"/>
  <c r="X23"/>
  <c r="W23"/>
  <c r="V23"/>
  <c r="U23"/>
  <c r="X22"/>
  <c r="W22"/>
  <c r="V22"/>
  <c r="U22"/>
  <c r="X19"/>
  <c r="W19"/>
  <c r="V19"/>
  <c r="U19"/>
  <c r="X15"/>
  <c r="W15"/>
  <c r="V15"/>
  <c r="U15"/>
  <c r="X14"/>
  <c r="W14"/>
  <c r="V14"/>
  <c r="U14"/>
  <c r="X13"/>
  <c r="W13"/>
  <c r="V13"/>
  <c r="U13"/>
  <c r="X12"/>
  <c r="W12"/>
  <c r="V12"/>
  <c r="U12"/>
  <c r="X10"/>
  <c r="W10"/>
  <c r="V10"/>
  <c r="U10"/>
  <c r="X9"/>
  <c r="W9"/>
  <c r="V9"/>
  <c r="U9"/>
  <c r="X8"/>
  <c r="W8"/>
  <c r="V8"/>
  <c r="U8"/>
  <c r="X6"/>
  <c r="W6"/>
  <c r="V6"/>
  <c r="U6"/>
  <c r="X4"/>
  <c r="W4"/>
  <c r="V4"/>
  <c r="U4"/>
  <c r="AA39" i="38"/>
  <c r="Z39"/>
  <c r="Y39"/>
  <c r="X39"/>
  <c r="AA38"/>
  <c r="Z38"/>
  <c r="Z45" s="1"/>
  <c r="Y38"/>
  <c r="X45"/>
  <c r="Y27"/>
  <c r="X27"/>
  <c r="W27"/>
  <c r="V27"/>
  <c r="Y24"/>
  <c r="X24"/>
  <c r="W24"/>
  <c r="V24"/>
  <c r="Y23"/>
  <c r="X23"/>
  <c r="W23"/>
  <c r="V23"/>
  <c r="Y22"/>
  <c r="X22"/>
  <c r="W22"/>
  <c r="V22"/>
  <c r="Y19"/>
  <c r="X19"/>
  <c r="W19"/>
  <c r="V19"/>
  <c r="Y15"/>
  <c r="X15"/>
  <c r="W15"/>
  <c r="V15"/>
  <c r="Y14"/>
  <c r="X14"/>
  <c r="W14"/>
  <c r="V14"/>
  <c r="Y13"/>
  <c r="X13"/>
  <c r="W13"/>
  <c r="V13"/>
  <c r="Y12"/>
  <c r="X12"/>
  <c r="W12"/>
  <c r="V12"/>
  <c r="Y10"/>
  <c r="X10"/>
  <c r="W10"/>
  <c r="V10"/>
  <c r="Y9"/>
  <c r="X9"/>
  <c r="W9"/>
  <c r="V9"/>
  <c r="Y8"/>
  <c r="X8"/>
  <c r="W8"/>
  <c r="V8"/>
  <c r="Y6"/>
  <c r="X6"/>
  <c r="W6"/>
  <c r="V6"/>
  <c r="Y4"/>
  <c r="X4"/>
  <c r="W4"/>
  <c r="V4"/>
  <c r="AA42" i="36"/>
  <c r="Z42"/>
  <c r="X42"/>
  <c r="AA41"/>
  <c r="Y41"/>
  <c r="X41"/>
  <c r="AA40"/>
  <c r="Z40"/>
  <c r="X40"/>
  <c r="Y32"/>
  <c r="X32"/>
  <c r="W32"/>
  <c r="V32"/>
  <c r="X29"/>
  <c r="W29"/>
  <c r="V29"/>
  <c r="Y27"/>
  <c r="X27"/>
  <c r="W27"/>
  <c r="V27"/>
  <c r="Y26"/>
  <c r="X26"/>
  <c r="W26"/>
  <c r="V26"/>
  <c r="Y25"/>
  <c r="X25"/>
  <c r="W25"/>
  <c r="V25"/>
  <c r="Y24"/>
  <c r="X24"/>
  <c r="W24"/>
  <c r="V24"/>
  <c r="Y23"/>
  <c r="X23"/>
  <c r="W23"/>
  <c r="V23"/>
  <c r="Y22"/>
  <c r="X22"/>
  <c r="W22"/>
  <c r="V22"/>
  <c r="Y15"/>
  <c r="X15"/>
  <c r="W15"/>
  <c r="V15"/>
  <c r="Y14"/>
  <c r="X14"/>
  <c r="W14"/>
  <c r="V14"/>
  <c r="Y13"/>
  <c r="X13"/>
  <c r="W13"/>
  <c r="V13"/>
  <c r="Y12"/>
  <c r="X12"/>
  <c r="W12"/>
  <c r="V12"/>
  <c r="Y10"/>
  <c r="X10"/>
  <c r="W10"/>
  <c r="V10"/>
  <c r="Y9"/>
  <c r="X9"/>
  <c r="W9"/>
  <c r="V9"/>
  <c r="Y8"/>
  <c r="X8"/>
  <c r="W8"/>
  <c r="V8"/>
  <c r="Y6"/>
  <c r="X6"/>
  <c r="W6"/>
  <c r="V6"/>
  <c r="Y4"/>
  <c r="X4"/>
  <c r="W4"/>
  <c r="V4"/>
  <c r="AA41" i="31"/>
  <c r="Z41"/>
  <c r="Y41"/>
  <c r="X41"/>
  <c r="AA40"/>
  <c r="Z40"/>
  <c r="X40"/>
  <c r="AA39"/>
  <c r="Z39"/>
  <c r="Y39"/>
  <c r="X39"/>
  <c r="AA37"/>
  <c r="Z37"/>
  <c r="Y37"/>
  <c r="X37"/>
  <c r="AA36"/>
  <c r="Z36"/>
  <c r="Y36"/>
  <c r="X36"/>
  <c r="AA35"/>
  <c r="Z35"/>
  <c r="Y35"/>
  <c r="X35"/>
  <c r="Y28"/>
  <c r="X28"/>
  <c r="W28"/>
  <c r="V28"/>
  <c r="Y25"/>
  <c r="X25"/>
  <c r="W25"/>
  <c r="V25"/>
  <c r="Y24"/>
  <c r="X24"/>
  <c r="W24"/>
  <c r="V24"/>
  <c r="Y23"/>
  <c r="X23"/>
  <c r="W23"/>
  <c r="V23"/>
  <c r="Y22"/>
  <c r="X22"/>
  <c r="W22"/>
  <c r="V22"/>
  <c r="Y15"/>
  <c r="X15"/>
  <c r="W15"/>
  <c r="V15"/>
  <c r="Y14"/>
  <c r="X14"/>
  <c r="W14"/>
  <c r="V14"/>
  <c r="Y13"/>
  <c r="X13"/>
  <c r="W13"/>
  <c r="V13"/>
  <c r="Y12"/>
  <c r="X12"/>
  <c r="W12"/>
  <c r="V12"/>
  <c r="Y10"/>
  <c r="X10"/>
  <c r="W10"/>
  <c r="V10"/>
  <c r="Y9"/>
  <c r="X9"/>
  <c r="W9"/>
  <c r="V9"/>
  <c r="Y8"/>
  <c r="X8"/>
  <c r="W8"/>
  <c r="V8"/>
  <c r="Y7"/>
  <c r="X7"/>
  <c r="W7"/>
  <c r="V7"/>
  <c r="Y6"/>
  <c r="X6"/>
  <c r="W6"/>
  <c r="V6"/>
  <c r="Y4"/>
  <c r="X4"/>
  <c r="W4"/>
  <c r="V4"/>
  <c r="AA38" i="20"/>
  <c r="Z38"/>
  <c r="Y38"/>
  <c r="AA36"/>
  <c r="Y36"/>
  <c r="Y29"/>
  <c r="X29"/>
  <c r="W29"/>
  <c r="V29"/>
  <c r="Y27"/>
  <c r="X27"/>
  <c r="W27"/>
  <c r="V27"/>
  <c r="Y26"/>
  <c r="X26"/>
  <c r="W26"/>
  <c r="V26"/>
  <c r="Y24"/>
  <c r="X24"/>
  <c r="W24"/>
  <c r="V24"/>
  <c r="Y23"/>
  <c r="X23"/>
  <c r="W23"/>
  <c r="V23"/>
  <c r="Y16"/>
  <c r="X16"/>
  <c r="W16"/>
  <c r="V16"/>
  <c r="Y15"/>
  <c r="X15"/>
  <c r="W15"/>
  <c r="V15"/>
  <c r="Y14"/>
  <c r="X14"/>
  <c r="W14"/>
  <c r="V14"/>
  <c r="Y13"/>
  <c r="X13"/>
  <c r="W13"/>
  <c r="V13"/>
  <c r="Y11"/>
  <c r="X11"/>
  <c r="W11"/>
  <c r="V11"/>
  <c r="Y10"/>
  <c r="X10"/>
  <c r="W10"/>
  <c r="V10"/>
  <c r="Y9"/>
  <c r="X9"/>
  <c r="W9"/>
  <c r="V9"/>
  <c r="Y7"/>
  <c r="X7"/>
  <c r="W7"/>
  <c r="V7"/>
  <c r="Y6"/>
  <c r="X6"/>
  <c r="W6"/>
  <c r="V6"/>
  <c r="Y4"/>
  <c r="X4"/>
  <c r="W4"/>
  <c r="V4"/>
  <c r="AA39" i="19"/>
  <c r="Z39"/>
  <c r="Y39"/>
  <c r="X39"/>
  <c r="AA38"/>
  <c r="Z38"/>
  <c r="Y38"/>
  <c r="X38"/>
  <c r="AA37"/>
  <c r="Z37"/>
  <c r="Y37"/>
  <c r="X37"/>
  <c r="AA36"/>
  <c r="Y36"/>
  <c r="X36"/>
  <c r="AA35"/>
  <c r="Y35"/>
  <c r="X35"/>
  <c r="AA34"/>
  <c r="X34"/>
  <c r="AA33"/>
  <c r="Z33"/>
  <c r="Z40" s="1"/>
  <c r="Y33"/>
  <c r="X33"/>
  <c r="Y24"/>
  <c r="X24"/>
  <c r="W24"/>
  <c r="Y22"/>
  <c r="X22"/>
  <c r="W22"/>
  <c r="V22"/>
  <c r="Y21"/>
  <c r="X21"/>
  <c r="W21"/>
  <c r="V21"/>
  <c r="Y18"/>
  <c r="X18"/>
  <c r="W18"/>
  <c r="V18"/>
  <c r="Y15"/>
  <c r="X15"/>
  <c r="W15"/>
  <c r="V15"/>
  <c r="Y14"/>
  <c r="X14"/>
  <c r="W14"/>
  <c r="V14"/>
  <c r="Y13"/>
  <c r="X13"/>
  <c r="W13"/>
  <c r="V13"/>
  <c r="Y12"/>
  <c r="X12"/>
  <c r="W12"/>
  <c r="V12"/>
  <c r="Y11"/>
  <c r="X11"/>
  <c r="W11"/>
  <c r="V11"/>
  <c r="Y9"/>
  <c r="X9"/>
  <c r="W9"/>
  <c r="V9"/>
  <c r="Y8"/>
  <c r="X8"/>
  <c r="W8"/>
  <c r="V8"/>
  <c r="Y7"/>
  <c r="X7"/>
  <c r="W7"/>
  <c r="V7"/>
  <c r="Y6"/>
  <c r="X6"/>
  <c r="W6"/>
  <c r="V6"/>
  <c r="Y4"/>
  <c r="X4"/>
  <c r="W4"/>
  <c r="V4"/>
  <c r="AA35" i="41"/>
  <c r="Z35"/>
  <c r="Y35"/>
  <c r="X35"/>
  <c r="AA34"/>
  <c r="Z34"/>
  <c r="Y34"/>
  <c r="X34"/>
  <c r="AA33"/>
  <c r="Z33"/>
  <c r="Y33"/>
  <c r="X33"/>
  <c r="AA32"/>
  <c r="AA36" s="1"/>
  <c r="Z32"/>
  <c r="Z36" s="1"/>
  <c r="Y32"/>
  <c r="Y36" s="1"/>
  <c r="X32"/>
  <c r="X36" s="1"/>
  <c r="Y22"/>
  <c r="X22"/>
  <c r="W22"/>
  <c r="V22"/>
  <c r="Y19"/>
  <c r="X19"/>
  <c r="W19"/>
  <c r="V19"/>
  <c r="X18"/>
  <c r="Y13"/>
  <c r="X13"/>
  <c r="W13"/>
  <c r="V13"/>
  <c r="Y11"/>
  <c r="X11"/>
  <c r="W11"/>
  <c r="V11"/>
  <c r="Y10"/>
  <c r="X10"/>
  <c r="W10"/>
  <c r="V10"/>
  <c r="Y9"/>
  <c r="X9"/>
  <c r="W9"/>
  <c r="V9"/>
  <c r="Y8"/>
  <c r="X8"/>
  <c r="W8"/>
  <c r="V8"/>
  <c r="Y6"/>
  <c r="X6"/>
  <c r="W6"/>
  <c r="V6"/>
  <c r="Y4"/>
  <c r="X4"/>
  <c r="W4"/>
  <c r="V4"/>
  <c r="AA38" i="16"/>
  <c r="Z38"/>
  <c r="Y38"/>
  <c r="X38"/>
  <c r="AA35"/>
  <c r="Z35"/>
  <c r="Y35"/>
  <c r="X35"/>
  <c r="AA34"/>
  <c r="Z34"/>
  <c r="Y34"/>
  <c r="Y40" s="1"/>
  <c r="X34"/>
  <c r="X25"/>
  <c r="W25"/>
  <c r="V25"/>
  <c r="Y22"/>
  <c r="X22"/>
  <c r="W22"/>
  <c r="V22"/>
  <c r="Y19"/>
  <c r="X19"/>
  <c r="W19"/>
  <c r="V19"/>
  <c r="Y18"/>
  <c r="X18"/>
  <c r="W18"/>
  <c r="V18"/>
  <c r="Y13"/>
  <c r="X13"/>
  <c r="W13"/>
  <c r="V13"/>
  <c r="Y11"/>
  <c r="X11"/>
  <c r="W11"/>
  <c r="V11"/>
  <c r="Y10"/>
  <c r="X10"/>
  <c r="W10"/>
  <c r="V10"/>
  <c r="Y9"/>
  <c r="X9"/>
  <c r="W9"/>
  <c r="V9"/>
  <c r="Y8"/>
  <c r="X8"/>
  <c r="W8"/>
  <c r="V8"/>
  <c r="Y7"/>
  <c r="X7"/>
  <c r="W7"/>
  <c r="V7"/>
  <c r="Y6"/>
  <c r="X6"/>
  <c r="W6"/>
  <c r="V6"/>
  <c r="Y4"/>
  <c r="X4"/>
  <c r="W4"/>
  <c r="V4"/>
  <c r="AA36" i="15"/>
  <c r="Z36"/>
  <c r="Y36"/>
  <c r="X36"/>
  <c r="X34"/>
  <c r="AA33"/>
  <c r="Z33"/>
  <c r="Z37" s="1"/>
  <c r="Y33"/>
  <c r="X33"/>
  <c r="Y24"/>
  <c r="X24"/>
  <c r="W24"/>
  <c r="V24"/>
  <c r="Y23"/>
  <c r="X23"/>
  <c r="W23"/>
  <c r="V23"/>
  <c r="Y21"/>
  <c r="X21"/>
  <c r="W21"/>
  <c r="V21"/>
  <c r="Y20"/>
  <c r="X20"/>
  <c r="W20"/>
  <c r="V20"/>
  <c r="Y19"/>
  <c r="X19"/>
  <c r="W19"/>
  <c r="V19"/>
  <c r="Y18"/>
  <c r="X18"/>
  <c r="W18"/>
  <c r="V18"/>
  <c r="Y13"/>
  <c r="X13"/>
  <c r="W13"/>
  <c r="V13"/>
  <c r="Y11"/>
  <c r="X11"/>
  <c r="W11"/>
  <c r="V11"/>
  <c r="Y10"/>
  <c r="X10"/>
  <c r="W10"/>
  <c r="V10"/>
  <c r="Y9"/>
  <c r="X9"/>
  <c r="W9"/>
  <c r="V9"/>
  <c r="Y8"/>
  <c r="X8"/>
  <c r="W8"/>
  <c r="V8"/>
  <c r="Y7"/>
  <c r="X7"/>
  <c r="W7"/>
  <c r="V7"/>
  <c r="Y6"/>
  <c r="X6"/>
  <c r="W6"/>
  <c r="V6"/>
  <c r="Y4"/>
  <c r="X4"/>
  <c r="W4"/>
  <c r="V4"/>
  <c r="AA40" i="13"/>
  <c r="Z40"/>
  <c r="Y40"/>
  <c r="X40"/>
  <c r="AA39"/>
  <c r="Z39"/>
  <c r="Y39"/>
  <c r="X39"/>
  <c r="AA38"/>
  <c r="Z38"/>
  <c r="AA37"/>
  <c r="Z37"/>
  <c r="Y37"/>
  <c r="X37"/>
  <c r="AA36"/>
  <c r="Z36"/>
  <c r="Y36"/>
  <c r="X36"/>
  <c r="AA35"/>
  <c r="Z35"/>
  <c r="Y35"/>
  <c r="X35"/>
  <c r="Y28"/>
  <c r="X28"/>
  <c r="W28"/>
  <c r="V28"/>
  <c r="Y27"/>
  <c r="X27"/>
  <c r="W27"/>
  <c r="V27"/>
  <c r="Y26"/>
  <c r="X26"/>
  <c r="W26"/>
  <c r="V26"/>
  <c r="Y25"/>
  <c r="X25"/>
  <c r="W25"/>
  <c r="V25"/>
  <c r="Y18"/>
  <c r="X18"/>
  <c r="W18"/>
  <c r="V18"/>
  <c r="Y17"/>
  <c r="X17"/>
  <c r="W17"/>
  <c r="V17"/>
  <c r="Y16"/>
  <c r="X16"/>
  <c r="W16"/>
  <c r="V16"/>
  <c r="Y13"/>
  <c r="X13"/>
  <c r="W13"/>
  <c r="V13"/>
  <c r="Y12"/>
  <c r="X12"/>
  <c r="W12"/>
  <c r="V12"/>
  <c r="Y11"/>
  <c r="X11"/>
  <c r="W11"/>
  <c r="V11"/>
  <c r="Y9"/>
  <c r="X9"/>
  <c r="W9"/>
  <c r="V9"/>
  <c r="Y8"/>
  <c r="X8"/>
  <c r="W8"/>
  <c r="V8"/>
  <c r="Y7"/>
  <c r="X7"/>
  <c r="W7"/>
  <c r="V7"/>
  <c r="Y6"/>
  <c r="X6"/>
  <c r="W6"/>
  <c r="V6"/>
  <c r="Y4"/>
  <c r="X4"/>
  <c r="W4"/>
  <c r="V4"/>
  <c r="AA38" i="37"/>
  <c r="Z38"/>
  <c r="Y38"/>
  <c r="X38"/>
  <c r="AA37"/>
  <c r="Z37"/>
  <c r="Y37"/>
  <c r="X37"/>
  <c r="AA36"/>
  <c r="Z36"/>
  <c r="Y36"/>
  <c r="X36"/>
  <c r="AA35"/>
  <c r="Z35"/>
  <c r="Y35"/>
  <c r="X35"/>
  <c r="AA34"/>
  <c r="AA41" s="1"/>
  <c r="Z34"/>
  <c r="Z41" s="1"/>
  <c r="Y34"/>
  <c r="Y41" s="1"/>
  <c r="X34"/>
  <c r="X41" s="1"/>
  <c r="Y26"/>
  <c r="X26"/>
  <c r="W26"/>
  <c r="V26"/>
  <c r="Y23"/>
  <c r="X23"/>
  <c r="W23"/>
  <c r="V23"/>
  <c r="Y19"/>
  <c r="X19"/>
  <c r="W19"/>
  <c r="V19"/>
  <c r="Y13"/>
  <c r="X13"/>
  <c r="W13"/>
  <c r="V13"/>
  <c r="Y11"/>
  <c r="X11"/>
  <c r="W11"/>
  <c r="V11"/>
  <c r="Y10"/>
  <c r="X10"/>
  <c r="W10"/>
  <c r="V10"/>
  <c r="Y9"/>
  <c r="X9"/>
  <c r="W9"/>
  <c r="V9"/>
  <c r="Y8"/>
  <c r="X8"/>
  <c r="W8"/>
  <c r="V8"/>
  <c r="Y6"/>
  <c r="X6"/>
  <c r="W6"/>
  <c r="V6"/>
  <c r="Y4"/>
  <c r="X4"/>
  <c r="W4"/>
  <c r="V4"/>
  <c r="AA38" i="14"/>
  <c r="Z38"/>
  <c r="Y38"/>
  <c r="X38"/>
  <c r="AA36"/>
  <c r="Z36"/>
  <c r="Y36"/>
  <c r="X36"/>
  <c r="AA35"/>
  <c r="Z35"/>
  <c r="Y35"/>
  <c r="X35"/>
  <c r="AA34"/>
  <c r="Z34"/>
  <c r="Y34"/>
  <c r="X34"/>
  <c r="AA33"/>
  <c r="Z33"/>
  <c r="Y33"/>
  <c r="X33"/>
  <c r="Y24"/>
  <c r="X24"/>
  <c r="W24"/>
  <c r="V24"/>
  <c r="Y21"/>
  <c r="X21"/>
  <c r="W21"/>
  <c r="V21"/>
  <c r="Y13"/>
  <c r="X13"/>
  <c r="W13"/>
  <c r="V13"/>
  <c r="Y11"/>
  <c r="X11"/>
  <c r="W11"/>
  <c r="V11"/>
  <c r="Y10"/>
  <c r="X10"/>
  <c r="W10"/>
  <c r="V10"/>
  <c r="Y9"/>
  <c r="X9"/>
  <c r="W9"/>
  <c r="V9"/>
  <c r="Y8"/>
  <c r="X8"/>
  <c r="W8"/>
  <c r="V8"/>
  <c r="Y7"/>
  <c r="X7"/>
  <c r="W7"/>
  <c r="V7"/>
  <c r="Y6"/>
  <c r="X6"/>
  <c r="W6"/>
  <c r="V6"/>
  <c r="Y4"/>
  <c r="X4"/>
  <c r="W4"/>
  <c r="V4"/>
  <c r="AA34" i="10"/>
  <c r="Z34"/>
  <c r="Y34"/>
  <c r="X34"/>
  <c r="Y25"/>
  <c r="X25"/>
  <c r="W25"/>
  <c r="V25"/>
  <c r="Y22"/>
  <c r="X22"/>
  <c r="W22"/>
  <c r="V22"/>
  <c r="Y18"/>
  <c r="X18"/>
  <c r="W18"/>
  <c r="V18"/>
  <c r="Y17"/>
  <c r="X17"/>
  <c r="W17"/>
  <c r="V17"/>
  <c r="Y16"/>
  <c r="X16"/>
  <c r="W16"/>
  <c r="V16"/>
  <c r="Y15"/>
  <c r="X15"/>
  <c r="W15"/>
  <c r="V15"/>
  <c r="Y10"/>
  <c r="X10"/>
  <c r="W10"/>
  <c r="V10"/>
  <c r="Y8"/>
  <c r="X8"/>
  <c r="W8"/>
  <c r="V8"/>
  <c r="Y7"/>
  <c r="X7"/>
  <c r="W7"/>
  <c r="V7"/>
  <c r="Y6"/>
  <c r="X6"/>
  <c r="W6"/>
  <c r="V6"/>
  <c r="Y4"/>
  <c r="X4"/>
  <c r="W4"/>
  <c r="V4"/>
  <c r="Y30" i="8"/>
  <c r="X30"/>
  <c r="W30"/>
  <c r="V30"/>
  <c r="Y28"/>
  <c r="X28"/>
  <c r="W28"/>
  <c r="V28"/>
  <c r="Y27"/>
  <c r="X27"/>
  <c r="W27"/>
  <c r="V27"/>
  <c r="X22"/>
  <c r="V22"/>
  <c r="X21"/>
  <c r="W21"/>
  <c r="V21"/>
  <c r="Y13"/>
  <c r="X13"/>
  <c r="W13"/>
  <c r="V13"/>
  <c r="Y11"/>
  <c r="X11"/>
  <c r="W11"/>
  <c r="V11"/>
  <c r="Y10"/>
  <c r="X10"/>
  <c r="W10"/>
  <c r="V10"/>
  <c r="Y9"/>
  <c r="X9"/>
  <c r="W9"/>
  <c r="V9"/>
  <c r="Y8"/>
  <c r="X8"/>
  <c r="W8"/>
  <c r="V8"/>
  <c r="Y7"/>
  <c r="X7"/>
  <c r="W7"/>
  <c r="V7"/>
  <c r="Y6"/>
  <c r="X6"/>
  <c r="W6"/>
  <c r="V6"/>
  <c r="Y4"/>
  <c r="X4"/>
  <c r="W4"/>
  <c r="V4"/>
  <c r="Y38" i="7"/>
  <c r="X38"/>
  <c r="AA34"/>
  <c r="Z34"/>
  <c r="Y22"/>
  <c r="X22"/>
  <c r="W22"/>
  <c r="V22"/>
  <c r="Y21"/>
  <c r="X21"/>
  <c r="W21"/>
  <c r="V21"/>
  <c r="Y16"/>
  <c r="X16"/>
  <c r="W16"/>
  <c r="V16"/>
  <c r="Y15"/>
  <c r="X15"/>
  <c r="W15"/>
  <c r="V15"/>
  <c r="Y13"/>
  <c r="X13"/>
  <c r="W13"/>
  <c r="V13"/>
  <c r="Y12"/>
  <c r="X12"/>
  <c r="W12"/>
  <c r="V12"/>
  <c r="Y11"/>
  <c r="X11"/>
  <c r="W11"/>
  <c r="V11"/>
  <c r="Y10"/>
  <c r="X10"/>
  <c r="W10"/>
  <c r="V10"/>
  <c r="Y7"/>
  <c r="W7"/>
  <c r="V7"/>
  <c r="Y6"/>
  <c r="X6"/>
  <c r="W6"/>
  <c r="V6"/>
  <c r="Y4"/>
  <c r="X4"/>
  <c r="W4"/>
  <c r="V4"/>
  <c r="AA42" i="42"/>
  <c r="Z42"/>
  <c r="Y42"/>
  <c r="X42"/>
  <c r="AA41"/>
  <c r="Z41"/>
  <c r="Y41"/>
  <c r="X41"/>
  <c r="AA40"/>
  <c r="Z40"/>
  <c r="Y40"/>
  <c r="X40"/>
  <c r="AA39"/>
  <c r="Z39"/>
  <c r="Y39"/>
  <c r="Y43" s="1"/>
  <c r="X39"/>
  <c r="Y29"/>
  <c r="X29"/>
  <c r="W29"/>
  <c r="Y28"/>
  <c r="X28"/>
  <c r="W28"/>
  <c r="V28"/>
  <c r="Y25"/>
  <c r="X25"/>
  <c r="W25"/>
  <c r="V25"/>
  <c r="Y24"/>
  <c r="X24"/>
  <c r="W24"/>
  <c r="V24"/>
  <c r="Y22"/>
  <c r="X22"/>
  <c r="V22"/>
  <c r="Y20"/>
  <c r="X20"/>
  <c r="W20"/>
  <c r="V20"/>
  <c r="Y19"/>
  <c r="X19"/>
  <c r="W19"/>
  <c r="V19"/>
  <c r="Y18"/>
  <c r="X18"/>
  <c r="W18"/>
  <c r="V18"/>
  <c r="Y17"/>
  <c r="X17"/>
  <c r="W17"/>
  <c r="V17"/>
  <c r="Y16"/>
  <c r="X16"/>
  <c r="W16"/>
  <c r="V16"/>
  <c r="Y15"/>
  <c r="X15"/>
  <c r="W15"/>
  <c r="V15"/>
  <c r="Y14"/>
  <c r="X14"/>
  <c r="W14"/>
  <c r="V14"/>
  <c r="Y13"/>
  <c r="X13"/>
  <c r="W13"/>
  <c r="V13"/>
  <c r="Y12"/>
  <c r="X12"/>
  <c r="W12"/>
  <c r="V12"/>
  <c r="Y11"/>
  <c r="X11"/>
  <c r="W11"/>
  <c r="V11"/>
  <c r="Y8"/>
  <c r="X8"/>
  <c r="W8"/>
  <c r="V8"/>
  <c r="Y7"/>
  <c r="X7"/>
  <c r="W7"/>
  <c r="V7"/>
  <c r="Y6"/>
  <c r="X6"/>
  <c r="W6"/>
  <c r="V6"/>
  <c r="Y5"/>
  <c r="X5"/>
  <c r="W5"/>
  <c r="V5"/>
  <c r="W4"/>
  <c r="V4"/>
  <c r="Y45" i="38" l="1"/>
  <c r="Z38" i="39"/>
  <c r="Y37" i="15"/>
  <c r="Y40" i="19"/>
  <c r="X56" i="31"/>
  <c r="AA45" i="36"/>
  <c r="X41" i="44"/>
  <c r="X42" i="45"/>
  <c r="Y45" i="36"/>
  <c r="Z42" i="45"/>
  <c r="X37" i="15"/>
  <c r="AB34" i="16"/>
  <c r="AB35"/>
  <c r="X40" i="19"/>
  <c r="AA56" i="31"/>
  <c r="Z45" i="36"/>
  <c r="W41" i="44"/>
  <c r="W42" i="45"/>
  <c r="Y56" i="31"/>
  <c r="X38" i="39"/>
  <c r="Y42" i="45"/>
  <c r="AA37" i="15"/>
  <c r="AA40" i="16"/>
  <c r="AB38"/>
  <c r="AA40" i="19"/>
  <c r="Z56" i="31"/>
  <c r="X45" i="36"/>
  <c r="AA45" i="38"/>
  <c r="Z47" i="26"/>
  <c r="Y38" i="39"/>
  <c r="AB37" i="16"/>
  <c r="W40" i="43"/>
  <c r="X40"/>
  <c r="Z40"/>
  <c r="Y40"/>
  <c r="Y47" i="26"/>
  <c r="AA47"/>
  <c r="X47"/>
  <c r="Z40" i="16"/>
  <c r="X40"/>
  <c r="AB52" i="31"/>
  <c r="X43" i="42"/>
  <c r="AB33" i="39"/>
  <c r="AB43" i="36"/>
  <c r="AB37" i="39"/>
  <c r="AB36"/>
  <c r="AB38" i="14"/>
  <c r="AB51" i="31"/>
  <c r="Z26" i="42"/>
  <c r="Z17" i="14"/>
  <c r="AA34" i="44"/>
  <c r="X40" i="7"/>
  <c r="AB33" i="27"/>
  <c r="Z21" i="14"/>
  <c r="AB40" i="38"/>
  <c r="Z25"/>
  <c r="Z22" i="42"/>
  <c r="Z24"/>
  <c r="Z25"/>
  <c r="Z28"/>
  <c r="Z29"/>
  <c r="AB40"/>
  <c r="AB41"/>
  <c r="AB42"/>
  <c r="Z17" i="37"/>
  <c r="Z15" i="14"/>
  <c r="Z16"/>
  <c r="Z15" i="37"/>
  <c r="AB47" i="31"/>
  <c r="AB44" i="36"/>
  <c r="Z17" i="8"/>
  <c r="Z40" i="7"/>
  <c r="Z20" i="14"/>
  <c r="Z17" i="15"/>
  <c r="AB36" i="20"/>
  <c r="Z27" i="42"/>
  <c r="Z5"/>
  <c r="Z6"/>
  <c r="Z7"/>
  <c r="Z8"/>
  <c r="Z11"/>
  <c r="Z12"/>
  <c r="Z13"/>
  <c r="Z14"/>
  <c r="Z15"/>
  <c r="Z16"/>
  <c r="Z17"/>
  <c r="Z18"/>
  <c r="Z19"/>
  <c r="Z20"/>
  <c r="Z20" i="10"/>
  <c r="AB38" i="37"/>
  <c r="Z4" i="42"/>
  <c r="Z19" i="7"/>
  <c r="Z20" i="8"/>
  <c r="Z10" i="7"/>
  <c r="Z11"/>
  <c r="Z12"/>
  <c r="Z13"/>
  <c r="Z15"/>
  <c r="Z20"/>
  <c r="Z21"/>
  <c r="Z22"/>
  <c r="AB38"/>
  <c r="AB39"/>
  <c r="AB34"/>
  <c r="AA40"/>
  <c r="Z4"/>
  <c r="Z6"/>
  <c r="Z7"/>
  <c r="Y40"/>
  <c r="Z18"/>
  <c r="Z20" i="19"/>
  <c r="Z21"/>
  <c r="Z22"/>
  <c r="Z4"/>
  <c r="Z6"/>
  <c r="Z7"/>
  <c r="Z8"/>
  <c r="Z9"/>
  <c r="Z12"/>
  <c r="Z15"/>
  <c r="Z4" i="31"/>
  <c r="Z6"/>
  <c r="Z7"/>
  <c r="Z8"/>
  <c r="Z9"/>
  <c r="Z10"/>
  <c r="Z12"/>
  <c r="Z13"/>
  <c r="Z14"/>
  <c r="Z15"/>
  <c r="AB39"/>
  <c r="AB41"/>
  <c r="AB42"/>
  <c r="Z21"/>
  <c r="Z22"/>
  <c r="Z23"/>
  <c r="AB35"/>
  <c r="AB36"/>
  <c r="AB37"/>
  <c r="AB38"/>
  <c r="AB40"/>
  <c r="AB56" s="1"/>
  <c r="AB44"/>
  <c r="AB48"/>
  <c r="AB49"/>
  <c r="AB50"/>
  <c r="Z17"/>
  <c r="Z18"/>
  <c r="AB43"/>
  <c r="AB54"/>
  <c r="Z26"/>
  <c r="Z23" i="20"/>
  <c r="Z24"/>
  <c r="Z26"/>
  <c r="Z27"/>
  <c r="Z4"/>
  <c r="Z6"/>
  <c r="Z7"/>
  <c r="Z9"/>
  <c r="Z10"/>
  <c r="Z11"/>
  <c r="Z13"/>
  <c r="Z14"/>
  <c r="Z15"/>
  <c r="Z16"/>
  <c r="AB37"/>
  <c r="AB38"/>
  <c r="Z21"/>
  <c r="Z18"/>
  <c r="Z19"/>
  <c r="AB40"/>
  <c r="AB36" i="15"/>
  <c r="AB34"/>
  <c r="Z4"/>
  <c r="Z6"/>
  <c r="Z7"/>
  <c r="Z8"/>
  <c r="Z9"/>
  <c r="Z10"/>
  <c r="Z11"/>
  <c r="Z13"/>
  <c r="Z18"/>
  <c r="Z19"/>
  <c r="Z20"/>
  <c r="Z21"/>
  <c r="Z22"/>
  <c r="Z23"/>
  <c r="Z24"/>
  <c r="AB33"/>
  <c r="Z15"/>
  <c r="Z16"/>
  <c r="AB33" i="14"/>
  <c r="AB34"/>
  <c r="AB35"/>
  <c r="AB36"/>
  <c r="Z4" i="13"/>
  <c r="Z6"/>
  <c r="Z7"/>
  <c r="Z8"/>
  <c r="Z9"/>
  <c r="Z11"/>
  <c r="Z12"/>
  <c r="Z13"/>
  <c r="Z16"/>
  <c r="Z17"/>
  <c r="Z18"/>
  <c r="Z24"/>
  <c r="Z25"/>
  <c r="Z26"/>
  <c r="Z27"/>
  <c r="AB35"/>
  <c r="AB36"/>
  <c r="Z23"/>
  <c r="AB37"/>
  <c r="AB38"/>
  <c r="AB39"/>
  <c r="AB40"/>
  <c r="Z21"/>
  <c r="Z22"/>
  <c r="Z4" i="39"/>
  <c r="Z6"/>
  <c r="Z8"/>
  <c r="Z9"/>
  <c r="Z10"/>
  <c r="Z11"/>
  <c r="Z12"/>
  <c r="Z13"/>
  <c r="Z17"/>
  <c r="Z18"/>
  <c r="Z19"/>
  <c r="Z21"/>
  <c r="Z22"/>
  <c r="Z23"/>
  <c r="AB34"/>
  <c r="AB35"/>
  <c r="Z15"/>
  <c r="Z16"/>
  <c r="Y4" i="44"/>
  <c r="Y6"/>
  <c r="Y8"/>
  <c r="Y9"/>
  <c r="Y10"/>
  <c r="Y12"/>
  <c r="Y13"/>
  <c r="Y14"/>
  <c r="Y15"/>
  <c r="AA36"/>
  <c r="AA38"/>
  <c r="AA39"/>
  <c r="AA35"/>
  <c r="Y21"/>
  <c r="Y22"/>
  <c r="Y23"/>
  <c r="Y24"/>
  <c r="Y17"/>
  <c r="Y18"/>
  <c r="Y4" i="45"/>
  <c r="Y6"/>
  <c r="Y8"/>
  <c r="Y9"/>
  <c r="Y10"/>
  <c r="Y12"/>
  <c r="Y13"/>
  <c r="Y14"/>
  <c r="Y15"/>
  <c r="Y21"/>
  <c r="Y22"/>
  <c r="Y23"/>
  <c r="Y24"/>
  <c r="AA38"/>
  <c r="AA39"/>
  <c r="AA40"/>
  <c r="Y25"/>
  <c r="AA35"/>
  <c r="AA36"/>
  <c r="AA37"/>
  <c r="Y17"/>
  <c r="Y18"/>
  <c r="AB38" i="26"/>
  <c r="Z4"/>
  <c r="Z6"/>
  <c r="Z7"/>
  <c r="Z8"/>
  <c r="Z9"/>
  <c r="Z10"/>
  <c r="Z12"/>
  <c r="Z13"/>
  <c r="Z14"/>
  <c r="Z19"/>
  <c r="Z21"/>
  <c r="Z23"/>
  <c r="Z24"/>
  <c r="Z25"/>
  <c r="Z26"/>
  <c r="Z29"/>
  <c r="AB41"/>
  <c r="AB39"/>
  <c r="AB40"/>
  <c r="AB43"/>
  <c r="AB44"/>
  <c r="AB45"/>
  <c r="AB46"/>
  <c r="Z16"/>
  <c r="Z17"/>
  <c r="Z20" i="27"/>
  <c r="Z21"/>
  <c r="Z22"/>
  <c r="Z23"/>
  <c r="AB32"/>
  <c r="AB35"/>
  <c r="AB34"/>
  <c r="Z4"/>
  <c r="Z6"/>
  <c r="Z7"/>
  <c r="Z8"/>
  <c r="Z9"/>
  <c r="Z10"/>
  <c r="Z12"/>
  <c r="Z13"/>
  <c r="Z14"/>
  <c r="Z15"/>
  <c r="Z17"/>
  <c r="Z18"/>
  <c r="Y22" i="43"/>
  <c r="Y23"/>
  <c r="Y24"/>
  <c r="AA33"/>
  <c r="AA34"/>
  <c r="AA37"/>
  <c r="AA38"/>
  <c r="Y4"/>
  <c r="Y6"/>
  <c r="Y8"/>
  <c r="Y9"/>
  <c r="Y10"/>
  <c r="Y12"/>
  <c r="Y13"/>
  <c r="Y14"/>
  <c r="Y15"/>
  <c r="Y19"/>
  <c r="Y17"/>
  <c r="Y18"/>
  <c r="Z21" i="38"/>
  <c r="Z22"/>
  <c r="Z23"/>
  <c r="Z24"/>
  <c r="AB34"/>
  <c r="AB35"/>
  <c r="AB36"/>
  <c r="Z4"/>
  <c r="Z6"/>
  <c r="Z8"/>
  <c r="Z9"/>
  <c r="Z10"/>
  <c r="Z12"/>
  <c r="Z13"/>
  <c r="Z14"/>
  <c r="Z15"/>
  <c r="Z19"/>
  <c r="AB37"/>
  <c r="AB38"/>
  <c r="AB39"/>
  <c r="Z17"/>
  <c r="Z18"/>
  <c r="Z4" i="36"/>
  <c r="Z6"/>
  <c r="Z8"/>
  <c r="Z9"/>
  <c r="Z10"/>
  <c r="Z12"/>
  <c r="Z13"/>
  <c r="Z14"/>
  <c r="Z15"/>
  <c r="Z21"/>
  <c r="Z22"/>
  <c r="Z23"/>
  <c r="Z24"/>
  <c r="Z25"/>
  <c r="Z26"/>
  <c r="Z27"/>
  <c r="AB40"/>
  <c r="AB42"/>
  <c r="Z29"/>
  <c r="AB39"/>
  <c r="AB41"/>
  <c r="Z17"/>
  <c r="Z18"/>
  <c r="Z4" i="41"/>
  <c r="Z6"/>
  <c r="Z8"/>
  <c r="Z9"/>
  <c r="Z10"/>
  <c r="Z11"/>
  <c r="Z13"/>
  <c r="AB31"/>
  <c r="AB32"/>
  <c r="AB33"/>
  <c r="AB34"/>
  <c r="AB35"/>
  <c r="Z18"/>
  <c r="Z19"/>
  <c r="Z15"/>
  <c r="Z16"/>
  <c r="Z17"/>
  <c r="Z4" i="16"/>
  <c r="Z6"/>
  <c r="Z7"/>
  <c r="Z8"/>
  <c r="Z9"/>
  <c r="Z10"/>
  <c r="Z11"/>
  <c r="Z13"/>
  <c r="Z18"/>
  <c r="Z21"/>
  <c r="Z22"/>
  <c r="Z15"/>
  <c r="Z16"/>
  <c r="Z17"/>
  <c r="Z17" i="10"/>
  <c r="Z18"/>
  <c r="Z4"/>
  <c r="Z6"/>
  <c r="Z7"/>
  <c r="Z8"/>
  <c r="Z10"/>
  <c r="Z15"/>
  <c r="Z16"/>
  <c r="Z21"/>
  <c r="Z22"/>
  <c r="AB34"/>
  <c r="AB40" s="1"/>
  <c r="Z13"/>
  <c r="Z14"/>
  <c r="Z4" i="8"/>
  <c r="Z6"/>
  <c r="Z7"/>
  <c r="Z8"/>
  <c r="Z9"/>
  <c r="Z10"/>
  <c r="Z11"/>
  <c r="Z13"/>
  <c r="Z26"/>
  <c r="Z27"/>
  <c r="Z28"/>
  <c r="Z22"/>
  <c r="Z21"/>
  <c r="Z15"/>
  <c r="Z16"/>
  <c r="Z18"/>
  <c r="AB39" i="19"/>
  <c r="AB38"/>
  <c r="AB37"/>
  <c r="AB36"/>
  <c r="AB35"/>
  <c r="AB34"/>
  <c r="AB33"/>
  <c r="Z14"/>
  <c r="Z13"/>
  <c r="Z11"/>
  <c r="Z24" i="31"/>
  <c r="Z25"/>
  <c r="Z18" i="19"/>
  <c r="Z17"/>
  <c r="Z19" i="16"/>
  <c r="Z14" i="39"/>
  <c r="Z16" i="27"/>
  <c r="Z15" i="26"/>
  <c r="Y16" i="45"/>
  <c r="Y16" i="44"/>
  <c r="Y16" i="43"/>
  <c r="Z16" i="38"/>
  <c r="Z16" i="36"/>
  <c r="Z16" i="31"/>
  <c r="Z17" i="20"/>
  <c r="Z14" i="41"/>
  <c r="Z14" i="16"/>
  <c r="Z14" i="15"/>
  <c r="Z20" i="13"/>
  <c r="Z14" i="37"/>
  <c r="Z14" i="14"/>
  <c r="Z12" i="10"/>
  <c r="Z14" i="8"/>
  <c r="Z23" i="42"/>
  <c r="Z28" i="26"/>
  <c r="Z16" i="7"/>
  <c r="AB42" i="38"/>
  <c r="Z19" i="13"/>
  <c r="Z4" i="37"/>
  <c r="Z6"/>
  <c r="Z8"/>
  <c r="Z19"/>
  <c r="Z20"/>
  <c r="Z23"/>
  <c r="AB35"/>
  <c r="AB36"/>
  <c r="AB37"/>
  <c r="Z9"/>
  <c r="Z10"/>
  <c r="Z11"/>
  <c r="Z13"/>
  <c r="Z16"/>
  <c r="AA43" i="42"/>
  <c r="AB39"/>
  <c r="AA33" i="44"/>
  <c r="AB34" i="37"/>
  <c r="Z4" i="14"/>
  <c r="Z6"/>
  <c r="Z7"/>
  <c r="Z8"/>
  <c r="Z9"/>
  <c r="Z10"/>
  <c r="Z11"/>
  <c r="Z13"/>
  <c r="Z43" i="42"/>
  <c r="Y42" i="20"/>
  <c r="X42"/>
  <c r="AA42"/>
  <c r="Z42"/>
  <c r="AB39" i="14" l="1"/>
  <c r="Y26" i="44"/>
  <c r="K14" i="46" s="1"/>
  <c r="AB40" i="16"/>
  <c r="Z25" i="10"/>
  <c r="G9" i="46" s="1"/>
  <c r="Z24" i="14"/>
  <c r="G11" i="46" s="1"/>
  <c r="AB45" i="38"/>
  <c r="AA42" i="45"/>
  <c r="Z26" i="15"/>
  <c r="G13" i="46" s="1"/>
  <c r="Z24" i="7"/>
  <c r="G10" i="46" s="1"/>
  <c r="Y28" i="45"/>
  <c r="K15" i="46" s="1"/>
  <c r="AA41" i="44"/>
  <c r="AB42" i="20"/>
  <c r="AA40" i="43"/>
  <c r="Z26" i="37"/>
  <c r="P7" i="46" s="1"/>
  <c r="Z25" i="39"/>
  <c r="P6" i="46" s="1"/>
  <c r="Z25" i="27"/>
  <c r="K12" i="46" s="1"/>
  <c r="Z27" i="38"/>
  <c r="K10" i="46" s="1"/>
  <c r="Z32" i="36"/>
  <c r="K9" i="46" s="1"/>
  <c r="Z28" i="31"/>
  <c r="K8" i="46" s="1"/>
  <c r="Z24" i="19"/>
  <c r="K6" i="46" s="1"/>
  <c r="Z22" i="41"/>
  <c r="P9" i="46" s="1"/>
  <c r="AB36" i="41"/>
  <c r="Z25" i="16"/>
  <c r="G12" i="46" s="1"/>
  <c r="Z30" i="8"/>
  <c r="G7" i="46" s="1"/>
  <c r="Z31" i="42"/>
  <c r="G6" i="46" s="1"/>
  <c r="AB47" i="26"/>
  <c r="Z31"/>
  <c r="K11" i="46" s="1"/>
  <c r="Y26" i="43"/>
  <c r="K13" i="46" s="1"/>
  <c r="Z29" i="20"/>
  <c r="K7" i="46" s="1"/>
  <c r="AB37" i="15"/>
  <c r="AB43" i="42"/>
  <c r="AB40" i="19"/>
  <c r="AB40" i="7"/>
  <c r="AB36" i="27"/>
  <c r="AB38" i="39"/>
  <c r="Z28" i="13"/>
  <c r="P8" i="46" s="1"/>
  <c r="AB45" i="36"/>
  <c r="M4" i="46" l="1"/>
  <c r="Q19"/>
  <c r="S4"/>
  <c r="G16"/>
  <c r="H4" l="1"/>
</calcChain>
</file>

<file path=xl/comments1.xml><?xml version="1.0" encoding="utf-8"?>
<comments xmlns="http://schemas.openxmlformats.org/spreadsheetml/2006/main">
  <authors>
    <author>THUMANO01</author>
    <author>PORTCALIDAD01 PC01. HSRT</author>
  </authors>
  <commentList>
    <comment ref="K9" authorId="0">
      <text>
        <r>
          <rPr>
            <b/>
            <sz val="9"/>
            <color indexed="81"/>
            <rFont val="Tahoma"/>
            <charset val="1"/>
          </rPr>
          <t xml:space="preserve">este indicador es nuevo y pretende realizar seguimiento a l cumplimiento del manual deinduccion en sus diferentes fases  
Su formula de calculo: No de personas que se les realizo induccion especifica en el puesto de trabajo del servicio y/o proceso / Total de personas nuevas  en el  servicio/ proceso en el periodo,
dr corredor revisar el seguimiento ya que talento humano no puede controlar este indicador ysu medicion no depende de este proceso.
RTA: Cada proceso  o area responde por el cumplimiento de este indicador, Talento humano consolida la información y genera reporte par cada area.
Planeación toma el dato y lo clasifica segun los reportes pñor area. Planeación con lider de proceso define  la herramienta de captación
</t>
        </r>
      </text>
    </comment>
    <comment ref="K13" authorId="0">
      <text>
        <r>
          <rPr>
            <b/>
            <sz val="9"/>
            <color indexed="81"/>
            <rFont val="Tahoma"/>
            <charset val="1"/>
          </rPr>
          <t>lA CALIFICACION SE HACE CADA 2 AÑOS.</t>
        </r>
      </text>
    </comment>
    <comment ref="K14" authorId="1">
      <text>
        <r>
          <rPr>
            <b/>
            <sz val="10"/>
            <color indexed="81"/>
            <rFont val="Tahoma"/>
            <family val="2"/>
          </rPr>
          <t>esta meta ya se cumplio para la vigencia</t>
        </r>
        <r>
          <rPr>
            <sz val="8"/>
            <color indexed="81"/>
            <rFont val="Tahoma"/>
            <family val="2"/>
          </rPr>
          <t xml:space="preserve">
</t>
        </r>
        <r>
          <rPr>
            <b/>
            <sz val="10"/>
            <color indexed="81"/>
            <rFont val="Tahoma"/>
            <family val="2"/>
          </rPr>
          <t>Se debe realizar evaluación al 100% de trabajadores independiente su vinculación laboral</t>
        </r>
      </text>
    </comment>
  </commentList>
</comments>
</file>

<file path=xl/comments10.xml><?xml version="1.0" encoding="utf-8"?>
<comments xmlns="http://schemas.openxmlformats.org/spreadsheetml/2006/main">
  <authors>
    <author>PORTCALIDAD01 PC01. HSRT</author>
    <author>FARMACIA06</author>
  </authors>
  <commentList>
    <comment ref="J38" authorId="0">
      <text>
        <r>
          <rPr>
            <b/>
            <sz val="8"/>
            <color indexed="81"/>
            <rFont val="Tahoma"/>
            <family val="2"/>
          </rPr>
          <t>eliminar indicador</t>
        </r>
        <r>
          <rPr>
            <sz val="8"/>
            <color indexed="81"/>
            <rFont val="Tahoma"/>
            <family val="2"/>
          </rPr>
          <t xml:space="preserve">
</t>
        </r>
      </text>
    </comment>
    <comment ref="K39" authorId="1">
      <text>
        <r>
          <rPr>
            <b/>
            <sz val="9"/>
            <color indexed="81"/>
            <rFont val="Tahoma"/>
            <family val="2"/>
          </rPr>
          <t xml:space="preserve">ESTE INDICADOR NO SE CUMPLE AL FINALIZAR EL AÑO DEBIDO A QUE SE DEBE SOBRE STOCKEAR LA FARMACIA. POR EL TEMA DE LAS INVITACIONES PUBLICAS 
</t>
        </r>
      </text>
    </comment>
  </commentList>
</comments>
</file>

<file path=xl/comments11.xml><?xml version="1.0" encoding="utf-8"?>
<comments xmlns="http://schemas.openxmlformats.org/spreadsheetml/2006/main">
  <authors>
    <author>EDMEDICA03</author>
  </authors>
  <commentList>
    <comment ref="M35" authorId="0">
      <text>
        <r>
          <rPr>
            <b/>
            <sz val="8"/>
            <color indexed="81"/>
            <rFont val="Tahoma"/>
            <family val="2"/>
          </rPr>
          <t>este indicador se sugiere incluir en la encuesta de siau para que se mida por este proceso.</t>
        </r>
      </text>
    </comment>
  </commentList>
</comments>
</file>

<file path=xl/comments2.xml><?xml version="1.0" encoding="utf-8"?>
<comments xmlns="http://schemas.openxmlformats.org/spreadsheetml/2006/main">
  <authors>
    <author>PORTDSERV01 PDS01. HSRT</author>
  </authors>
  <commentList>
    <comment ref="K22" authorId="0">
      <text>
        <r>
          <rPr>
            <b/>
            <sz val="9"/>
            <color indexed="81"/>
            <rFont val="Tahoma"/>
            <family val="2"/>
          </rPr>
          <t xml:space="preserve">ESTE INDICADOR YA SE CUMPLIO PARA EL CUATRIENIO. ??????
</t>
        </r>
      </text>
    </comment>
    <comment ref="K24" authorId="0">
      <text>
        <r>
          <rPr>
            <b/>
            <sz val="9"/>
            <color indexed="81"/>
            <rFont val="Tahoma"/>
            <family val="2"/>
          </rPr>
          <t xml:space="preserve">se puede calcular tambien:  Obligaciones comerciales canceladas antes de 30 días / Obligaciones comerciales radicadas  </t>
        </r>
      </text>
    </comment>
    <comment ref="K25" authorId="0">
      <text>
        <r>
          <rPr>
            <b/>
            <sz val="9"/>
            <color indexed="81"/>
            <rFont val="Tahoma"/>
            <family val="2"/>
          </rPr>
          <t>pendiente definir meta, financiera lo mide con mayor facilidad
se toma como meta incremento del 10% sobre el promedio alcanzado el año anterior</t>
        </r>
      </text>
    </comment>
  </commentList>
</comments>
</file>

<file path=xl/comments3.xml><?xml version="1.0" encoding="utf-8"?>
<comments xmlns="http://schemas.openxmlformats.org/spreadsheetml/2006/main">
  <authors>
    <author>BIOMEDICA01</author>
  </authors>
  <commentList>
    <comment ref="K19" authorId="0">
      <text>
        <r>
          <rPr>
            <b/>
            <sz val="8"/>
            <color indexed="81"/>
            <rFont val="Tahoma"/>
            <family val="2"/>
          </rPr>
          <t xml:space="preserve">ESTE INDICADOR CORRESPONDE A LA IMPLEMENTACION DEL PLAN DE DE DOTACIÓN HOSPITALARIA Y DEBE ESTAR ENMARCADO EN EL PLAN DE REPOCISION GENERADO PARA MUEBLES DE USO ADMINISTRATIVO Y ASISTENCIAL. 
DE IGUAL FORMA PARA BIOMEDICA Y MANTENIMIENTO. </t>
        </r>
      </text>
    </comment>
  </commentList>
</comments>
</file>

<file path=xl/comments4.xml><?xml version="1.0" encoding="utf-8"?>
<comments xmlns="http://schemas.openxmlformats.org/spreadsheetml/2006/main">
  <authors>
    <author>pevel01</author>
    <author>BIOMEDICA01</author>
  </authors>
  <commentList>
    <comment ref="K18" authorId="0">
      <text>
        <r>
          <rPr>
            <b/>
            <sz val="9"/>
            <color indexed="81"/>
            <rFont val="Tahoma"/>
            <charset val="1"/>
          </rPr>
          <t>ACTIVIDAD FINALIZADA EN 2013
DEBE SER ACTUALIZADA UNA VEZ FINALICE EL ESTUDIO DE RED ELECTRICA REEGULADA Y RED DE DATOS</t>
        </r>
      </text>
    </comment>
    <comment ref="K22" authorId="1">
      <text>
        <r>
          <rPr>
            <b/>
            <sz val="8"/>
            <color indexed="81"/>
            <rFont val="Tahoma"/>
            <family val="2"/>
          </rPr>
          <t xml:space="preserve">ESTE INDICADOR CORRESPONDE A LA IMPLEMENTACION DEL PLAN DE DE DOTACIÓN HOSPITALARIA Y DEBE ESTAR ENMARCADO EN EL PLAN DE REPOCISION GENERADO PEQUIPOS DE OFICINA Y COMUNICACIONES. 
DE IGUAL FORMA PARA BIOMEDICA Y MANTENIMIENTO, ALMACEN.
</t>
        </r>
      </text>
    </comment>
    <comment ref="O34" authorId="0">
      <text>
        <r>
          <rPr>
            <b/>
            <sz val="9"/>
            <color indexed="81"/>
            <rFont val="Tahoma"/>
            <charset val="1"/>
          </rPr>
          <t>para poder cumplir esta meta se requiere de un nuevo técnico en sistemas, solicitado desde el 2013</t>
        </r>
      </text>
    </comment>
  </commentList>
</comments>
</file>

<file path=xl/comments5.xml><?xml version="1.0" encoding="utf-8"?>
<comments xmlns="http://schemas.openxmlformats.org/spreadsheetml/2006/main">
  <authors>
    <author>BIOMEDICA01</author>
  </authors>
  <commentList>
    <comment ref="K20" authorId="0">
      <text>
        <r>
          <rPr>
            <b/>
            <sz val="8"/>
            <color indexed="81"/>
            <rFont val="Tahoma"/>
            <family val="2"/>
          </rPr>
          <t xml:space="preserve">ESTE INDICADOR CORRESPONDE A LA IMPLEMENTACION DEL PLAN DE DE DOTACIÓN HOSPITALARIA Y DEBE ESTAR ENMARCADO EN EL PLAN DE REPOCISION GENERADO PARA MUEBLES DE USO ADMINISTRATIVO Y ASISTENCIAL. 
DE IGUAL FORMA PARA BIOMEDICA Y MANTENIMIENTO. </t>
        </r>
      </text>
    </comment>
  </commentList>
</comments>
</file>

<file path=xl/comments6.xml><?xml version="1.0" encoding="utf-8"?>
<comments xmlns="http://schemas.openxmlformats.org/spreadsheetml/2006/main">
  <authors>
    <author>PORTDSERV01 PDS01. HSRT</author>
    <author>PORTCALIDAD01 PC01. HSRT</author>
  </authors>
  <commentList>
    <comment ref="K18" authorId="0">
      <text>
        <r>
          <rPr>
            <b/>
            <sz val="9"/>
            <color indexed="81"/>
            <rFont val="Tahoma"/>
            <family val="2"/>
          </rPr>
          <t xml:space="preserve">indicador aplicable a cada unidad productora de documentos según auditoria de gestion documental
</t>
        </r>
      </text>
    </comment>
    <comment ref="O34" authorId="1">
      <text>
        <r>
          <rPr>
            <b/>
            <sz val="8"/>
            <color indexed="81"/>
            <rFont val="Tahoma"/>
            <charset val="1"/>
          </rPr>
          <t xml:space="preserve">SE PODRIA LLEGAR A CUMPLIR CON 60 MTS SI  SE MANTIENE LO ESTABLECIDO EN LAS TRANSFERENCIAS. </t>
        </r>
      </text>
    </comment>
  </commentList>
</comments>
</file>

<file path=xl/comments7.xml><?xml version="1.0" encoding="utf-8"?>
<comments xmlns="http://schemas.openxmlformats.org/spreadsheetml/2006/main">
  <authors>
    <author>INTERNACION01</author>
    <author xml:space="preserve"> </author>
  </authors>
  <commentList>
    <comment ref="J27" authorId="0">
      <text>
        <r>
          <rPr>
            <b/>
            <sz val="9"/>
            <color indexed="81"/>
            <rFont val="Tahoma"/>
            <family val="2"/>
          </rPr>
          <t>INTERNACION01:</t>
        </r>
        <r>
          <rPr>
            <sz val="9"/>
            <color indexed="81"/>
            <rFont val="Tahoma"/>
            <family val="2"/>
          </rPr>
          <t xml:space="preserve">
nota la certificacion se dara en el año 2016 cuando exista un cumpliento mayor e igual al 90%</t>
        </r>
      </text>
    </comment>
    <comment ref="K29" authorId="0">
      <text>
        <r>
          <rPr>
            <b/>
            <sz val="9"/>
            <color indexed="81"/>
            <rFont val="Tahoma"/>
            <family val="2"/>
          </rPr>
          <t>LA IMPLEMENTACION NO APLICA PARA ESTA VIGENCIA, SE PROPONE ALCANZAR UN 10% Y TRAMITAR LA APROBACION DEL MISMO</t>
        </r>
      </text>
    </comment>
    <comment ref="K30" authorId="0">
      <text>
        <r>
          <rPr>
            <b/>
            <sz val="9"/>
            <color indexed="81"/>
            <rFont val="Tahoma"/>
            <family val="2"/>
          </rPr>
          <t>LA IMPLEMENTACION NO APLICA PARA ESTA VIGENCIA, SE PROPONE ALCANZAR UN 10% Y TRAMITAR LA APROBACION DEL MISMO</t>
        </r>
      </text>
    </comment>
    <comment ref="O41" authorId="1">
      <text>
        <r>
          <rPr>
            <b/>
            <sz val="8"/>
            <color indexed="81"/>
            <rFont val="Tahoma"/>
            <family val="2"/>
          </rPr>
          <t xml:space="preserve"> :</t>
        </r>
        <r>
          <rPr>
            <sz val="8"/>
            <color indexed="81"/>
            <rFont val="Tahoma"/>
            <family val="2"/>
          </rPr>
          <t xml:space="preserve">
ajustado a acuerdo 0368</t>
        </r>
      </text>
    </comment>
    <comment ref="P41" authorId="1">
      <text>
        <r>
          <rPr>
            <b/>
            <sz val="8"/>
            <color indexed="81"/>
            <rFont val="Tahoma"/>
            <family val="2"/>
          </rPr>
          <t xml:space="preserve"> :</t>
        </r>
        <r>
          <rPr>
            <sz val="8"/>
            <color indexed="81"/>
            <rFont val="Tahoma"/>
            <family val="2"/>
          </rPr>
          <t xml:space="preserve">
ajustado a acuerdo 0368</t>
        </r>
      </text>
    </comment>
    <comment ref="R41" authorId="1">
      <text>
        <r>
          <rPr>
            <b/>
            <sz val="8"/>
            <color indexed="81"/>
            <rFont val="Tahoma"/>
            <family val="2"/>
          </rPr>
          <t xml:space="preserve"> :</t>
        </r>
        <r>
          <rPr>
            <sz val="8"/>
            <color indexed="81"/>
            <rFont val="Tahoma"/>
            <family val="2"/>
          </rPr>
          <t xml:space="preserve">
ajustado a acuerdo 0368</t>
        </r>
      </text>
    </comment>
    <comment ref="T41" authorId="1">
      <text>
        <r>
          <rPr>
            <b/>
            <sz val="8"/>
            <color indexed="81"/>
            <rFont val="Tahoma"/>
            <family val="2"/>
          </rPr>
          <t xml:space="preserve"> :</t>
        </r>
        <r>
          <rPr>
            <sz val="8"/>
            <color indexed="81"/>
            <rFont val="Tahoma"/>
            <family val="2"/>
          </rPr>
          <t xml:space="preserve">
ajustado a acuerdo 0368</t>
        </r>
      </text>
    </comment>
    <comment ref="V41" authorId="1">
      <text>
        <r>
          <rPr>
            <b/>
            <sz val="8"/>
            <color indexed="81"/>
            <rFont val="Tahoma"/>
            <family val="2"/>
          </rPr>
          <t xml:space="preserve"> :</t>
        </r>
        <r>
          <rPr>
            <sz val="8"/>
            <color indexed="81"/>
            <rFont val="Tahoma"/>
            <family val="2"/>
          </rPr>
          <t xml:space="preserve">
ajustado a acuerdo 0368</t>
        </r>
      </text>
    </comment>
    <comment ref="O42" authorId="0">
      <text>
        <r>
          <rPr>
            <b/>
            <sz val="9"/>
            <color indexed="81"/>
            <rFont val="Tahoma"/>
            <family val="2"/>
          </rPr>
          <t>en razon al atlto volumen de pacientes y al escaso personal que garantice funcional se proyecta un alcace de maximo el 25%, el 1 y 2 trimestre se define line base</t>
        </r>
      </text>
    </comment>
  </commentList>
</comments>
</file>

<file path=xl/comments8.xml><?xml version="1.0" encoding="utf-8"?>
<comments xmlns="http://schemas.openxmlformats.org/spreadsheetml/2006/main">
  <authors>
    <author>PORTDSERV01 PDS01. HSRT</author>
    <author>PORTCALIDAD01 PC01. HSRT</author>
  </authors>
  <commentList>
    <comment ref="K25" authorId="0">
      <text>
        <r>
          <rPr>
            <b/>
            <sz val="9"/>
            <color indexed="81"/>
            <rFont val="Tahoma"/>
            <family val="2"/>
          </rPr>
          <t xml:space="preserve">para completar el in dicador de la vigencia 2013.
pendiente ajustes a cronograma para costeo de necesidades
</t>
        </r>
      </text>
    </comment>
    <comment ref="K37" authorId="1">
      <text>
        <r>
          <rPr>
            <b/>
            <sz val="8"/>
            <color indexed="81"/>
            <rFont val="Tahoma"/>
            <charset val="1"/>
          </rPr>
          <t xml:space="preserve">ESTABLECER RANGOS PARA MEDIR LOS AVANCES DE LA ADHERENCIA
</t>
        </r>
      </text>
    </comment>
  </commentList>
</comments>
</file>

<file path=xl/comments9.xml><?xml version="1.0" encoding="utf-8"?>
<comments xmlns="http://schemas.openxmlformats.org/spreadsheetml/2006/main">
  <authors>
    <author>PORTCALIDAD01 PC01. HSRT</author>
  </authors>
  <commentList>
    <comment ref="N37" authorId="0">
      <text>
        <r>
          <rPr>
            <b/>
            <sz val="8"/>
            <color indexed="81"/>
            <rFont val="Tahoma"/>
            <charset val="1"/>
          </rPr>
          <t>SE BAJO LA META SEGÚN LOS PROYECTOS DE REMODELACION DE LA INFRAESTRUCTURA</t>
        </r>
        <r>
          <rPr>
            <sz val="8"/>
            <color indexed="81"/>
            <rFont val="Tahoma"/>
            <charset val="1"/>
          </rPr>
          <t xml:space="preserve">
</t>
        </r>
      </text>
    </comment>
  </commentList>
</comments>
</file>

<file path=xl/sharedStrings.xml><?xml version="1.0" encoding="utf-8"?>
<sst xmlns="http://schemas.openxmlformats.org/spreadsheetml/2006/main" count="6785" uniqueCount="1102">
  <si>
    <t xml:space="preserve">PROGRAMAS Y PROYECTOS </t>
  </si>
  <si>
    <t xml:space="preserve">LINEA BASE  </t>
  </si>
  <si>
    <t xml:space="preserve">REPONSABLE </t>
  </si>
  <si>
    <t>META POR TRIMESTRE</t>
  </si>
  <si>
    <t xml:space="preserve">
Fortalecer la gestión del talento humano promoviendo su  desarrollo integral,  alto sentido de responsabilidad  y compromiso social. </t>
  </si>
  <si>
    <t xml:space="preserve">Consolidar la política de gestión y desarrollo del talento humano que responda integralmente a la satisfacción del cliente interno y externo.
</t>
  </si>
  <si>
    <t>Implementar proceso de planeación cuantitativo del talento humano</t>
  </si>
  <si>
    <t>Implementar proceso de planeación cualitativo del talento humano</t>
  </si>
  <si>
    <t xml:space="preserve">100% del talento humano contratado cumpliendo el perfil y competencias </t>
  </si>
  <si>
    <t>Talento Humano</t>
  </si>
  <si>
    <t xml:space="preserve">Realizar  inducción al talento humano.
</t>
  </si>
  <si>
    <t>Plan de inducción implementado en el 100% de los nuevos trabajadores.</t>
  </si>
  <si>
    <t xml:space="preserve">Definir e Implementar plan de educación continuada </t>
  </si>
  <si>
    <t>Plan de educación continuada implementado en el 100%.</t>
  </si>
  <si>
    <t>S/D</t>
  </si>
  <si>
    <t xml:space="preserve">Implementar plan de bienestar e incentivos </t>
  </si>
  <si>
    <t>Plan de bienestar e incentivos implementado en el 100%.</t>
  </si>
  <si>
    <t xml:space="preserve">100% en el cumplimiento de los requisitos de la norma </t>
  </si>
  <si>
    <t>Implementar Plan de Emergencias</t>
  </si>
  <si>
    <t>Implementar plan de medición e intervención de clima laboral.</t>
  </si>
  <si>
    <t>&gt;4</t>
  </si>
  <si>
    <t>Implementar plan de evaluación de actividades  para las diferentes modalidades de contratación.</t>
  </si>
  <si>
    <t xml:space="preserve">Plan de evaluación de desempeño y actividades implementado en el 100% </t>
  </si>
  <si>
    <t xml:space="preserve">Implementar plan reinduccion </t>
  </si>
  <si>
    <t>Plan de reinduccion implementado en el 100% .</t>
  </si>
  <si>
    <t xml:space="preserve">Implementar plan  de preparación para el retiro y/o entrega de cargo.
</t>
  </si>
  <si>
    <t>Plan de preparación para el retiro implementado en el 100% .</t>
  </si>
  <si>
    <t>Programa de preparación para el retiro aprobado</t>
  </si>
  <si>
    <t xml:space="preserve">
Alcanzar la Acreditación en salud y el reconocimiento como hospital universitario
</t>
  </si>
  <si>
    <t xml:space="preserve">Implementar el sistema único de acreditación </t>
  </si>
  <si>
    <t>Mantener el cumplimiento de los requisitos de habilitación.</t>
  </si>
  <si>
    <t>POLITICA DE SERVICIOS DE SALUD DE ALTA CALIDAD</t>
  </si>
  <si>
    <t>Desarrollar los estandares de la resolución 123 de 2012</t>
  </si>
  <si>
    <t>Mayor o igual a 1.20%  en el resultado de la autoevaluacion con respecto de la autoevaluacion anterior.</t>
  </si>
  <si>
    <t xml:space="preserve">1.20% Respecto de la autoevaluacion anterior </t>
  </si>
  <si>
    <t xml:space="preserve">Implementar política de humanización de la atención </t>
  </si>
  <si>
    <t>Implementación mayor o igual al 90%</t>
  </si>
  <si>
    <t>Implementar política de seguridad del paciente.</t>
  </si>
  <si>
    <t>Implementación del modelo de prestación de servicios de salud.</t>
  </si>
  <si>
    <t>Cumplimiento del modelo de atención mayor o igual al 90%</t>
  </si>
  <si>
    <t>Realizar seguimiento al cumplimiento del modelo de prestación de servicios de salud.</t>
  </si>
  <si>
    <t>SIAU</t>
  </si>
  <si>
    <t>Implementar los planes de mejora con énfasis en acreditación.</t>
  </si>
  <si>
    <t>Mayor o igual al 90% (Cada año)</t>
  </si>
  <si>
    <t xml:space="preserve">Calidad </t>
  </si>
  <si>
    <t>Implementar los planes de mejoramiento del PAMEC.</t>
  </si>
  <si>
    <t xml:space="preserve">Implementar el sistema de Gestión Ambiental </t>
  </si>
  <si>
    <t xml:space="preserve">Implementación del Sistema de Gestión Ambiental basada en la norma ISO 14001. </t>
  </si>
  <si>
    <t>Actualizar e implementar  PGIR-H</t>
  </si>
  <si>
    <t xml:space="preserve">Implementar el modelo estándar de control interno </t>
  </si>
  <si>
    <t>Implementar las acciones derivadas del seguimiento al MECI.</t>
  </si>
  <si>
    <t>Mantener un puntaje igual o superior en la implementación del MECI al 90%</t>
  </si>
  <si>
    <t xml:space="preserve">Diseñar plan de mejoramiento MECI 2013.
</t>
  </si>
  <si>
    <t xml:space="preserve">Planes de mejoramiento diseñados </t>
  </si>
  <si>
    <t>Implementar los requisitos de hospital universitario</t>
  </si>
  <si>
    <t>Implementar los requisitos normativos para alcanzar el reconocimiento como Hospital Universitario.</t>
  </si>
  <si>
    <t>60% en el cumplimiento de los requisitos normativos de Hospital Universitario.</t>
  </si>
  <si>
    <t>Educación médica</t>
  </si>
  <si>
    <t>Diseñar e implementar plan de investigación</t>
  </si>
  <si>
    <t>Implementación de plan de investigación en el 100% al final del cuatrienio</t>
  </si>
  <si>
    <t>N/A</t>
  </si>
  <si>
    <t>Politica de Solidez Financiera</t>
  </si>
  <si>
    <t>Asegurar la sostenibilidad financiera que promueva el crecimiento empresarial.</t>
  </si>
  <si>
    <t>Lograr equilibrio financiero positivo entre el recaudo y el gasto (Equilibrio financiero mayor a uno entre el recaudo y el gasto)</t>
  </si>
  <si>
    <t>implementación  del plan mercadeo en el 100%</t>
  </si>
  <si>
    <t>Gestionar la reducción de glosas</t>
  </si>
  <si>
    <t xml:space="preserve">Aumentar la facturación </t>
  </si>
  <si>
    <t>recaudo por venta de servicios de salud de la vigencia + recaudo de vigencias anteriores / Total de la venta de servicios de salud reconocido para pago de la vigencia + saldos por cobrar de la vigencia inmediatamente anterior</t>
  </si>
  <si>
    <t>Equilibrio financiero entre recaudo y gasto mayor a 1</t>
  </si>
  <si>
    <t xml:space="preserve">Equilibrio financiero entre recaudo y gasto mayor a 1 </t>
  </si>
  <si>
    <t xml:space="preserve">Planeación y Contención del  gasto </t>
  </si>
  <si>
    <t xml:space="preserve">costo de producción de UVR inferior al 90% del valor final del costo de la misma (El  crecimiento del costo y el gasto sea máximo el 90% del  crecimiento del valor de la UVR)                         </t>
  </si>
  <si>
    <t>[(Gasto comprometido en el año objeto de la evaluación, sin incluir cuentas por pagar/ Número de UVR producidas en la vigencia)/(Gasto comprometido en la vigencia anterior - en valores constantes del año del objeto de evaluación-, sin incluir cuentas por pagar / Número UVR producidas en la vigencia anterior )]</t>
  </si>
  <si>
    <t>Prevención y mitigación del daño antijurídico. 
Implementación de políticas defensa judicial.</t>
  </si>
  <si>
    <t>Todos los servicios administrativos</t>
  </si>
  <si>
    <t>Inversión con recursos propios y cofinanciados</t>
  </si>
  <si>
    <t>Ejecución presupuestal por concepto de inversión / Total de ejecución presupuestal  * 100</t>
  </si>
  <si>
    <t>Gestion como Herramienta de Competitividad</t>
  </si>
  <si>
    <t>Contar con la tecnología adecuada, amigable con el medio ambiente que contribuya en la integralidad de la atención y la gestión administrativa</t>
  </si>
  <si>
    <t>Mejorar  los recursos físicos y tecnológicos existentes.</t>
  </si>
  <si>
    <t xml:space="preserve">Definir e implementar plan de renovación y soporte de tecnología </t>
  </si>
  <si>
    <t xml:space="preserve">Dar cumplimiento al plan de renovación en 80% </t>
  </si>
  <si>
    <t>Identificar, priorizar y adquirir las necesidades de tecnología.</t>
  </si>
  <si>
    <t xml:space="preserve">Adquisición de equipos según priorización </t>
  </si>
  <si>
    <t>Definir e implementar plan de dotación hospitalaria.</t>
  </si>
  <si>
    <t>100% del plan implementado</t>
  </si>
  <si>
    <t>Definir e implementar plan rector de distribución  físico arquitectónica</t>
  </si>
  <si>
    <t>Actividades ejecutadas del plan rector / Total de actividades programadas * 100</t>
  </si>
  <si>
    <t>Cumplir con el 100% de los requisitos para alcanzar la Certificación BPM INVIMA</t>
  </si>
  <si>
    <t>Actividades ejecutadas del plan BPM/ Total de actividades programadas * 100</t>
  </si>
  <si>
    <t>PROYECTO DE SISTEMAS DE INFORMACIÓN</t>
  </si>
  <si>
    <t>Implementar sistema integrado de información.</t>
  </si>
  <si>
    <t>sistema de información implementado en el 90%</t>
  </si>
  <si>
    <t>Actualizar proyecto  que incluya (red de datos, red eléctrica regulada, Servidores, Bases de Datos, Sistema Operativo, Gestión Clínica, Gestión administrativa, Toma de decisiones) y con apoyo de asesor externo.</t>
  </si>
  <si>
    <t>Sistemas</t>
  </si>
  <si>
    <t>Tablero de control implementado en el 50%</t>
  </si>
  <si>
    <t>Politica de Responsabilidad Social</t>
  </si>
  <si>
    <t xml:space="preserve">Fomentar la responsabilidad social a través de programas institucionales dirigidos al paciente y su familia </t>
  </si>
  <si>
    <t>Implementar programas institucionales dirigidos al paciente y su familia que promuevan la responsabilidad social.</t>
  </si>
  <si>
    <t>IAMI</t>
  </si>
  <si>
    <t>Desarrollar los 10 pasos para obtener certificación de institución amiga de la mujer y la infancia</t>
  </si>
  <si>
    <t>Cumplir el 90 % de los requisitos para Certificación IAMI</t>
  </si>
  <si>
    <t>Realizar autoevaluaciones estrategia IAMI</t>
  </si>
  <si>
    <t xml:space="preserve">Realizar e implementar plan de mejoramiento </t>
  </si>
  <si>
    <t>BPE FARMACIA</t>
  </si>
  <si>
    <t>Cumplir el 100 % de los requisitos para Certificación INVIMA en BPE</t>
  </si>
  <si>
    <t xml:space="preserve">Requisitos que cumplen / total de requisitos para la certificación </t>
  </si>
  <si>
    <t xml:space="preserve">informe de autoevaluación </t>
  </si>
  <si>
    <t>Atención integral al paciente con HIV</t>
  </si>
  <si>
    <t>Igual o mayor al 90% de cumplimiento del modelo de atención integral al paciente con VIH</t>
  </si>
  <si>
    <t>&gt;90%</t>
  </si>
  <si>
    <t xml:space="preserve">Programa de atención integral de paciente con Trombolisis cerebral </t>
  </si>
  <si>
    <t xml:space="preserve">Atención integral al paciente victima de ECV </t>
  </si>
  <si>
    <t xml:space="preserve">100% de cumplimiento de los lineamientos para implementar el proyecto Trombolisis </t>
  </si>
  <si>
    <t xml:space="preserve">Capacitación a red pública y privada de primer y segundo nivel de área de influencia del hospital.
</t>
  </si>
  <si>
    <t>Programa Madre canguro</t>
  </si>
  <si>
    <t>Cuidado del niño recien nacido con peso inferior a 2500 gr o menor de 37 semanas de gestación</t>
  </si>
  <si>
    <t>Realizar diagnóstico de cumplimiento de lineamientos del programa madre canguro</t>
  </si>
  <si>
    <t>Creación, reglamentación,  programación, ejecusion y seguimiento</t>
  </si>
  <si>
    <t>TELESALUD</t>
  </si>
  <si>
    <t>Diseño e implementacion del programa de Telesalud</t>
  </si>
  <si>
    <t>Implementación del programa igual o mayor al 80%</t>
  </si>
  <si>
    <t xml:space="preserve">Diseño e implementación del proyecto de TELESALUD </t>
  </si>
  <si>
    <t>AMIGOS DEL CORAZON</t>
  </si>
  <si>
    <t>Diseño e implementación del plan Atención integral  del paciente en riesgo o con enfermedad cardiovascular</t>
  </si>
  <si>
    <t xml:space="preserve">NOMBRE Y FORMULA DEL INDICADOR </t>
  </si>
  <si>
    <t>PRODUCTO O FORMULA DEL INDICADOR DE LA ESTRATEGIA POR PROCESO</t>
  </si>
  <si>
    <t>POLITICA DE GESTION COMO HERRAMIENTA PARA LA COMPETITIVIDAD</t>
  </si>
  <si>
    <t xml:space="preserve">POLITICA DE RESPONSABILIDAD SOCIAL </t>
  </si>
  <si>
    <t>Todos los servicios</t>
  </si>
  <si>
    <t xml:space="preserve">Todos los servicios </t>
  </si>
  <si>
    <t xml:space="preserve">Control Interno Todos los servicios </t>
  </si>
  <si>
    <t xml:space="preserve">Todos los servicios Asistenciales </t>
  </si>
  <si>
    <t>Servicios Ambulatorios</t>
  </si>
  <si>
    <t xml:space="preserve">Auditoria Médica de Cuentas </t>
  </si>
  <si>
    <t>Calidad</t>
  </si>
  <si>
    <t>Cartera</t>
  </si>
  <si>
    <t>Urgencias</t>
  </si>
  <si>
    <t xml:space="preserve">Facturación </t>
  </si>
  <si>
    <t>Farmacia</t>
  </si>
  <si>
    <t>Gestión Ambiental</t>
  </si>
  <si>
    <t>Jurídica</t>
  </si>
  <si>
    <t>Mantenimiento</t>
  </si>
  <si>
    <t>META 1 ER TRIMESTRE</t>
  </si>
  <si>
    <t xml:space="preserve">META 2D0 TRIMESTRE </t>
  </si>
  <si>
    <t>RESULTADO 1 ER TRIMESTRE</t>
  </si>
  <si>
    <t>RESULTADO 2 DO TRIMESTRE</t>
  </si>
  <si>
    <t xml:space="preserve">META 3ER TRIMESTRE </t>
  </si>
  <si>
    <t>RESULTADO 3ER TRIMESTRE</t>
  </si>
  <si>
    <t xml:space="preserve">META 4TO TRIMESTRE </t>
  </si>
  <si>
    <t>RESULTADO 4TO TRIMESTRE</t>
  </si>
  <si>
    <t xml:space="preserve">Implementar plan Re inducción </t>
  </si>
  <si>
    <t>Plan de Re inducción implementado en el 100% .</t>
  </si>
  <si>
    <t>% de cumplimiento de requisitos de habilitación.
Número de requisitos de la norma que se cumplen / total de criterios evaluados * 100</t>
  </si>
  <si>
    <t>Desarrollar los estándares de la resolución 123 de 2012</t>
  </si>
  <si>
    <t>Mayor o igual a 1.20%  en el resultado de la autoevaluación con respecto de la autoevaluación anterior.</t>
  </si>
  <si>
    <t xml:space="preserve">1.20% Respecto de la autoevaluación anterior </t>
  </si>
  <si>
    <t>Promedio de autoevaluación con la resolución 123.
Promedio de la calificación de la vigencia evaluada</t>
  </si>
  <si>
    <t>Autoevaluación con estándares de resolución 123</t>
  </si>
  <si>
    <t xml:space="preserve">Diseño e implementación de la política de humanización de la atención </t>
  </si>
  <si>
    <t>Diseño e implementación de la política de seguridad del paciente.</t>
  </si>
  <si>
    <t xml:space="preserve">Implementación al reconocimiento Hospital Verde </t>
  </si>
  <si>
    <t>Identificación de los principales causales de glosa</t>
  </si>
  <si>
    <t xml:space="preserve">Socialización de causales </t>
  </si>
  <si>
    <t>diferencia del valor de la UVR de la vigencia menos el valor de la UVR de la vigencia anterior/UVR vigencia anterior * 100</t>
  </si>
  <si>
    <t xml:space="preserve">
Disminución en la participación del costo de los procesos administrativos y de 
apoyo logístico en 0.5%</t>
  </si>
  <si>
    <t>Diferencia en la participación del costo por concepto de gastos administrativos de la vigencia menos costo por concepto de gastos administrativos de la vigencia anterior * 100</t>
  </si>
  <si>
    <t>Biomédica</t>
  </si>
  <si>
    <t xml:space="preserve">Actividades ejecutadas del plan de mantenimiento de infraestructura / Total de actividades programadas * 100
</t>
  </si>
  <si>
    <t xml:space="preserve">Dar cumplimiento la implementación del plan rector  en 30%  </t>
  </si>
  <si>
    <t>Proyecto de actualización de sistema de información aprobado</t>
  </si>
  <si>
    <t>Actividades ejecutadas del plan de actualización de sistema de información / Total de actividades programadas * 100</t>
  </si>
  <si>
    <t>Implementación del programa de gestión documental</t>
  </si>
  <si>
    <t xml:space="preserve"> Promedio de cumplimiento de los criterios globales en cada paso / total de criterios globales de cumplimiento de los 10 pasos  </t>
  </si>
  <si>
    <t xml:space="preserve">Mantener la certificación en BPE y Ampliar certificación de BPE a procesos de preparaciones magistrales y sistema de distribución de medicamentos en dosis unitaria. </t>
  </si>
  <si>
    <t xml:space="preserve">actividades del programa de trombolisis realizadas / actividades programadas </t>
  </si>
  <si>
    <t>Diseño e implementación del programa de Tele salud</t>
  </si>
  <si>
    <t>Implementación del programa de atención integral del paciente en riesgo o con enfermedad cardiovascular igual o mayor al 70%</t>
  </si>
  <si>
    <t xml:space="preserve">Calificación de clima laboral.
Promedio de la calificación global de la encuesta de percepción de clima laboral </t>
  </si>
  <si>
    <t xml:space="preserve">% de implementación del plan de inducción.
Número de trabajadores a los que se les realizo inducción / Número total de trabajadores nuevos </t>
  </si>
  <si>
    <t>Número de actividades ejecutadas / Número de actividades programadas * 100</t>
  </si>
  <si>
    <t>Número de actividades ejecutadas del plan de mejoramiento para la implementación del sistema/ Número de actividades programadas en el plan de mejoramiento * 100</t>
  </si>
  <si>
    <t xml:space="preserve">% de evaluación de desempeño y actividades.
Número total de empleados y contratistas evaluados / Número total de empleados y  contratistas a evaluar
</t>
  </si>
  <si>
    <t xml:space="preserve">% de implementación del plan para el retiro.
Número de actividades realizadas del programa de preparación para el retiro/ Número de actividades programadas en el programa de preparación para el retiro
</t>
  </si>
  <si>
    <t>Número de actividades realizadas del programa de preparación para el retiro/ Número de actividades programadas en el programa de preparación para el retiro</t>
  </si>
  <si>
    <t>Número de auditorias realizadas / Número de auditorias programadas x 100</t>
  </si>
  <si>
    <t>Número de actividades ejecutadas en el periodo de los planes de mejora con énfasis en acreditación / Total de actividades programadas * 100</t>
  </si>
  <si>
    <t>Número de actividades del programa de humanización realizadas / Número de actividades del programa de humanización programadas * 100</t>
  </si>
  <si>
    <t>Número de actividades del programa de seguridad del paciente / Número de actividades del programa de seguridad del paciente * 100</t>
  </si>
  <si>
    <t xml:space="preserve">% de implementación del modelo de atención.
Número de actividades que se cumplen según lo descrito en el modelo de prestación de servicio/ Número de actividades definidas en el modelo de prestación de servicio
</t>
  </si>
  <si>
    <t>% de implementación del  los planes de mejora con énfasis en acreditación.
Número de actividades ejecutadas en el periodo de los planes de mejora con énfasis en acreditación / Total de actividades programadas * 100</t>
  </si>
  <si>
    <t>% de implementación del sistema de gestión ambiental según la norma ISO 14001.
Número de requisitos de la norma que se cumplen / Número total de requisitos</t>
  </si>
  <si>
    <t>Número de actividades ejecutadas del plan de mejoramiento  / Número de actividades programadas x 100</t>
  </si>
  <si>
    <t>% de implementación de hospital universitario.
Número de requisitos de la norma 3409  de 2012 que se cumplen / Número total de requisitos evaluados X 100</t>
  </si>
  <si>
    <t>Número de requisitos que se cumplen / Total de requisitos *100</t>
  </si>
  <si>
    <t>Número de requisitos que cumplen  con el proceso de gestión documental / Total de requisitos aplicables x 100</t>
  </si>
  <si>
    <t>Número de actividades de diseño ye implementación del programa realizadas / Actividades programadas</t>
  </si>
  <si>
    <t>Realizar seguimiento periódico al cumplimiento de los planes de mejoramiento del PAMEC</t>
  </si>
  <si>
    <t xml:space="preserve">Definir e implementar procedimiento de rondas de calidad </t>
  </si>
  <si>
    <t>Incrementar la producción de UVR en cada UEN en 6% respecto a la vigencia anterior</t>
  </si>
  <si>
    <t>N/D</t>
  </si>
  <si>
    <t>Número de indicadores del proceso en tablero de control / Total de indicadores por proceso</t>
  </si>
  <si>
    <t>Realizar seguimiento a indicadores del proceso definidos en tablero de indicadores específico</t>
  </si>
  <si>
    <t>Número de indicadores del proceso que cumplen la meta propuesta 7 Total de indicadores del proceso</t>
  </si>
  <si>
    <t>Talento Humano Todos los servicios</t>
  </si>
  <si>
    <t>Disminución en la participación del costo de los procesos administrativos y de 
apoyo logístico en 0.5%</t>
  </si>
  <si>
    <t xml:space="preserve">Alcanzar la Acreditación en salud y el reconocimiento como hospital universitario
</t>
  </si>
  <si>
    <t xml:space="preserve">Fortalecer la gestión del talento humano promoviendo su  desarrollo integral,  alto sentido de responsabilidad  y compromiso social. </t>
  </si>
  <si>
    <t xml:space="preserve">Gestion documental Todos los servicios </t>
  </si>
  <si>
    <t xml:space="preserve">TABLERO DE INDICADORES DEL PROCESO </t>
  </si>
  <si>
    <t>LINEA BASE</t>
  </si>
  <si>
    <t>ND</t>
  </si>
  <si>
    <t xml:space="preserve">Oportunidad en el reporte de  indicadores de termino legal. </t>
  </si>
  <si>
    <t>Consumol de agua                              (Consumo agua m3 / paciente dia) mes</t>
  </si>
  <si>
    <t>0,3 m3/paciente dia</t>
  </si>
  <si>
    <t>Consumo de energía                      (Consumo energia kw / paciente dia) mes</t>
  </si>
  <si>
    <t>Menor o igual al 1%</t>
  </si>
  <si>
    <t>&lt;1</t>
  </si>
  <si>
    <t>% TITULOS  JUDICIALES RECUPERADAS Y CONCILIADAS CON CONTABILIDAD</t>
  </si>
  <si>
    <t xml:space="preserve">JURIDICA
</t>
  </si>
  <si>
    <t>Disminuir la cantidad de equipos Fuera de Servicio                                    Cantidad de equipos fuera de servicio/ Cantidad de equipos en el inventario de la institucion * 100</t>
  </si>
  <si>
    <t>≤3%</t>
  </si>
  <si>
    <t>≤2%</t>
  </si>
  <si>
    <t>Disminución de Mantenimientos Correctivos implementando las listas de chequeo diarias (Mantenimientos Predictivos)                                                                                                    Mejorar la relación mantenimientos correctivos / man/to predictivos, con el fin de disminuir los correctivos</t>
  </si>
  <si>
    <t>Tiempo promedio de Número de paradas que causan detención de la producción                                                                                                             Tiempo promedio de paro de un equipo por mantenimiento correctivo/Total de Mantenientos Correctivos</t>
  </si>
  <si>
    <t>FARMACIA</t>
  </si>
  <si>
    <t>INDICE DE ROTACION: Costo productos facturados (paciente, servicio)/ valor inventario total</t>
  </si>
  <si>
    <t>igual o mayor al 85%</t>
  </si>
  <si>
    <t>linea base</t>
  </si>
  <si>
    <t xml:space="preserve">ALMACEN </t>
  </si>
  <si>
    <t>ADHERENCIA A LA GUIA DE MANEJO DE ATENCION DE PARTO = Número de historias clínicas con cumplimiento estricto de la guía de manejo de primera causa de egreso hospitalaio / total de historias clínicas auditadas.</t>
  </si>
  <si>
    <t>OPORTUNIDAD EN LA REALIZACIÓN DE APENDICECTOMÍA = Total de pacientes con diagnóstico de apendicitis al egreso  a quienes se les realizó apendicectomía en un tiempo igual o inferior a 6 horas después de confirmado el diagnóstico / Total de pacientes con diagnóstico de apendicitis al egreso.</t>
  </si>
  <si>
    <t>Mayor al 90%</t>
  </si>
  <si>
    <t>mejorar</t>
  </si>
  <si>
    <t>REINGRESO PACIENTE   numero total de pacientes reingresados por causa de la misma patologia UCIA/total de pacientes egresados vivos UCIA</t>
  </si>
  <si>
    <t>UCI  PEDIATRICA</t>
  </si>
  <si>
    <t>Menor o igual a 5%</t>
  </si>
  <si>
    <t>Mayor o igual a 80%</t>
  </si>
  <si>
    <t>10 DIAS</t>
  </si>
  <si>
    <t xml:space="preserve">INDICE  GIRO  CAMA        EGRESOS  DEL SERVICIO / TOTAL  DIAS   CAMA </t>
  </si>
  <si>
    <t>3,7%</t>
  </si>
  <si>
    <t>Menor o igual a 6%</t>
  </si>
  <si>
    <t>ENFERMERÍA</t>
  </si>
  <si>
    <t xml:space="preserve">SEGÚN DATOS DE COMITÉ
</t>
  </si>
  <si>
    <t xml:space="preserve">ENFERMERÍA
</t>
  </si>
  <si>
    <t>Giro cama hospitalario</t>
  </si>
  <si>
    <t>Número de pacientes por cama /número de camas disponibles</t>
  </si>
  <si>
    <t>Número de días cama ocupadas / número de dias camas disponibles *100</t>
  </si>
  <si>
    <t>mayor a 90%</t>
  </si>
  <si>
    <t>Reingreso antes de 20 dias por misma causa</t>
  </si>
  <si>
    <t xml:space="preserve">NOTA:  La evaluación de estos indicadores corresponde a la meta establecida en el Objetivo Nº 4 Gestión de los recursos físico - tecnológicos como herramienta para la competitividad. Línea de trabajo Proyecto de sistemas de información  </t>
  </si>
  <si>
    <t>Número de indicadores del proceso que cumplen la meta propuesta / Total de indicadores del proceso</t>
  </si>
  <si>
    <t>Número de indicadores del proceso que cumplen la meta propuesta / Total de indicadores del proceso.</t>
  </si>
  <si>
    <t xml:space="preserve">Proyecto sistemas de Información </t>
  </si>
  <si>
    <t>40 MTL.</t>
  </si>
  <si>
    <t>Gestión Documental</t>
  </si>
  <si>
    <t xml:space="preserve">Promedio de percepción de oportunidad según los usuarios
</t>
  </si>
  <si>
    <t xml:space="preserve">Promedio de percepción de pertinencia según los usuarios
</t>
  </si>
  <si>
    <t xml:space="preserve">Promedio de percepción de comodidad según los usuarios
</t>
  </si>
  <si>
    <t xml:space="preserve">Promedio de percepción de seguridad según los usuarios
</t>
  </si>
  <si>
    <t xml:space="preserve">Promedio de percepción de accesibilidad según los usuarios
</t>
  </si>
  <si>
    <t xml:space="preserve">Tiempo respuesta quejas
</t>
  </si>
  <si>
    <t>OPORTUNIDAD EN LA REALIZACION DE CIRUGIA PROGRAMADA.</t>
  </si>
  <si>
    <t xml:space="preserve">PREPARACION PREQUIRURGICA ADECUADA </t>
  </si>
  <si>
    <t xml:space="preserve">ADHERENCIA AL DILIGENCIAMIENTO DEL CONSENTIMIENTO  INFORMADO </t>
  </si>
  <si>
    <t xml:space="preserve">GARANTIA DEL PROCESO DE ESTERILIZACION </t>
  </si>
  <si>
    <t>OPORTUNIDAD EN LA REALIZACIÓN DE APENDICECTOMÍA</t>
  </si>
  <si>
    <t xml:space="preserve">MORTALIDAD MAYOR A 48 HORAS      </t>
  </si>
  <si>
    <t xml:space="preserve">REINGRESO PACIENTE   </t>
  </si>
  <si>
    <t xml:space="preserve">TASA DE MORTALIDAD EN LA UCI PEDIATRICA  DESPUÉS DE 48 HORAS
</t>
  </si>
  <si>
    <t xml:space="preserve">
Número total de pacientes hospitalizados que fallecen después de 48 horas del ingreso /
Número total de pacientes hospitalizados
</t>
  </si>
  <si>
    <t xml:space="preserve">PROMEDIO DE ESTANCIA
</t>
  </si>
  <si>
    <t xml:space="preserve">INDICE  GIRO  CAMA   </t>
  </si>
  <si>
    <t>PROMEDIO DE SATISFACCION CON EL SERVICIO</t>
  </si>
  <si>
    <t>Proporción de vigilancia de Eventos adversos</t>
  </si>
  <si>
    <t xml:space="preserve">PORCENTAJE DE MORTALIDAD </t>
  </si>
  <si>
    <t xml:space="preserve">PORCENTAJE DE ACEPTACION  DE REMISIONES 
</t>
  </si>
  <si>
    <t>NUMERO DE TOTAL DE PACIENTES QUE SE CONSIDERAN SATISFECHOS</t>
  </si>
  <si>
    <t>GESTION DE COMPRAS:</t>
  </si>
  <si>
    <t xml:space="preserve">INDICE DE ROTACION: </t>
  </si>
  <si>
    <t xml:space="preserve">% CONFIABILIDAD DEL INVENTARIO: </t>
  </si>
  <si>
    <t>DEMANDA INSATISFECHA:</t>
  </si>
  <si>
    <t xml:space="preserve">% ERRORES DE DIGITACION EN EL CARGUE A CUENTA DE PACIENTE:  </t>
  </si>
  <si>
    <t>FARMACOVIGILANCIA:</t>
  </si>
  <si>
    <t>TECNOVIGILANCIA:</t>
  </si>
  <si>
    <t xml:space="preserve">CUMPLIMIENTO DE BARRERAS DE SEGURIDAD EN PACIENTE HOSPITALIZADO.
 </t>
  </si>
  <si>
    <t xml:space="preserve">CONTROL DE INFECCIONES INTRAHOSPITALARIAS:      
</t>
  </si>
  <si>
    <t xml:space="preserve">
CONTROL DE INFECCIONES INTRAHOSPITALARIAS:      
</t>
  </si>
  <si>
    <t>RECHAZO DE MUESTRAS:
Número de muestras no procesadas
Total de muestras recibidas</t>
  </si>
  <si>
    <t>&lt;1%</t>
  </si>
  <si>
    <t>&lt; 1%</t>
  </si>
  <si>
    <t>Evluar comportamiento del servicios de Patología</t>
  </si>
  <si>
    <t>Calidad durante el procesamiento de las muestras de patologia
Numero de muestras procesadas con mala calidad en el mes/numero total de muestras procesadas en el mes *100</t>
  </si>
  <si>
    <t>Evaluar atributos de calidad del servicio de imagenología</t>
  </si>
  <si>
    <t>Oportunidad en Consulta de Pediatria. (total de dias de espera/Total de Consultas)</t>
  </si>
  <si>
    <t>Cumplimiento de Cirdular 056</t>
  </si>
  <si>
    <t>Oportunidad en Consulta de Cirugia</t>
  </si>
  <si>
    <t>Oportunidad en Consulta de Ginecologia</t>
  </si>
  <si>
    <t>Oportunidad Consulta de Obstetricia</t>
  </si>
  <si>
    <t>Promedio de Oportunidad en Consulta Especializada de las demas especialidades.</t>
  </si>
  <si>
    <t>14 - 20  dias</t>
  </si>
  <si>
    <t xml:space="preserve">5 Días </t>
  </si>
  <si>
    <t xml:space="preserve">20 Días </t>
  </si>
  <si>
    <t xml:space="preserve">15 Dias </t>
  </si>
  <si>
    <t>5 Dias</t>
  </si>
  <si>
    <t>Número total de pacientes que reingresan al servicio de hospitalizacion por la misma causa en el periodo/ Número total de egresos vivos en el período</t>
  </si>
  <si>
    <t xml:space="preserve">Tiempo promedio de permanencia en urgencias                                 </t>
  </si>
  <si>
    <t>Oportunidad en la atención de consulta de urgencias triage 2</t>
  </si>
  <si>
    <t>Porcentaje de reingreso a urgencias antes de 72 horas</t>
  </si>
  <si>
    <t>Número total de pacientes que reingresan al servicio de urgencias por la misma causa en el periodo/ Número total de egresos vivos en el período</t>
  </si>
  <si>
    <t>Patología</t>
  </si>
  <si>
    <t>Imagenología</t>
  </si>
  <si>
    <t>% de cumplimiento en la recepción de  transferencias documentales primarias</t>
  </si>
  <si>
    <t>Reducir con respecto al año anterior.</t>
  </si>
  <si>
    <t xml:space="preserve">Lider de auditoria de cuentas </t>
  </si>
  <si>
    <t>Lider proceso cartera</t>
  </si>
  <si>
    <t>Mayor o igual al 89%</t>
  </si>
  <si>
    <t>Sistemas- Gestion Documental</t>
  </si>
  <si>
    <t>Proyecto de Sistemas de Información</t>
  </si>
  <si>
    <r>
      <t xml:space="preserve">PROGRAMA DE GESTION INTEGRAL DEL TALENTO HUMANO  </t>
    </r>
    <r>
      <rPr>
        <b/>
        <sz val="10"/>
        <rFont val="Tahoma"/>
        <family val="2"/>
      </rPr>
      <t>(PEGITH)</t>
    </r>
  </si>
  <si>
    <r>
      <rPr>
        <sz val="10"/>
        <rFont val="Tahoma"/>
        <family val="2"/>
      </rPr>
      <t>Modelo estándar de control interno</t>
    </r>
    <r>
      <rPr>
        <b/>
        <sz val="10"/>
        <rFont val="Tahoma"/>
        <family val="2"/>
      </rPr>
      <t xml:space="preserve"> 
(MECI)</t>
    </r>
  </si>
  <si>
    <r>
      <t>Proyecto para el desarrollo de la docencia e investigación. (Do</t>
    </r>
    <r>
      <rPr>
        <b/>
        <sz val="10"/>
        <rFont val="Tahoma"/>
        <family val="2"/>
      </rPr>
      <t>ESE</t>
    </r>
    <r>
      <rPr>
        <sz val="10"/>
        <rFont val="Tahoma"/>
        <family val="2"/>
      </rPr>
      <t>ncia)</t>
    </r>
  </si>
  <si>
    <r>
      <t>PLAN RECTOR DE INFRAESTRUCTURA (</t>
    </r>
    <r>
      <rPr>
        <b/>
        <sz val="10"/>
        <rFont val="Tahoma"/>
        <family val="2"/>
      </rPr>
      <t>PRIT)</t>
    </r>
  </si>
  <si>
    <r>
      <t xml:space="preserve">PROYECTO DE RENOVACION DE TECNOLOGÍA BIOMÉDICA </t>
    </r>
    <r>
      <rPr>
        <b/>
        <sz val="10"/>
        <rFont val="Tahoma"/>
        <family val="2"/>
      </rPr>
      <t>(PREBIO)</t>
    </r>
  </si>
  <si>
    <t>Proyecto De Sistemas De Información</t>
  </si>
  <si>
    <t>Programa De Gestion Integral Del Talento Humano  (PEGITH)</t>
  </si>
  <si>
    <t xml:space="preserve">Tasa  De Satisfaccion Global
</t>
  </si>
  <si>
    <t>Laboratorio Clinico</t>
  </si>
  <si>
    <t>Archivo De Historias Clinicas</t>
  </si>
  <si>
    <r>
      <t xml:space="preserve">Programa De Gestion Integral Del Talento Humano  </t>
    </r>
    <r>
      <rPr>
        <b/>
        <sz val="10"/>
        <rFont val="Tahoma"/>
        <family val="2"/>
      </rPr>
      <t>(PEGITH)</t>
    </r>
  </si>
  <si>
    <r>
      <t xml:space="preserve">Programa de Gestion Integral del Talento Humano </t>
    </r>
    <r>
      <rPr>
        <b/>
        <sz val="10"/>
        <rFont val="Tahoma"/>
        <family val="2"/>
      </rPr>
      <t>(PEGITH)</t>
    </r>
  </si>
  <si>
    <r>
      <t xml:space="preserve">Programa de gestión ambiental </t>
    </r>
    <r>
      <rPr>
        <b/>
        <sz val="10"/>
        <rFont val="Tahoma"/>
        <family val="2"/>
      </rPr>
      <t>(PGA)</t>
    </r>
  </si>
  <si>
    <t>TOTAL</t>
  </si>
  <si>
    <t>Infraestructura</t>
  </si>
  <si>
    <t>Realizar auditoria administrativa pre radicación en las cuentas al 10% generado por cada facturador en el periodo</t>
  </si>
  <si>
    <t>% DE INCREMENTO   EN LA FACTURACION
Diferencia entre la facturación de la vigencia y el valor de la vigencia anterior / Valor de la facturación  de la vigencia anterior</t>
  </si>
  <si>
    <t xml:space="preserve">5% de incremento de la facturacion respecto de la vigencia anterior (acumulado) </t>
  </si>
  <si>
    <t>POLITICA INSTITUCIONAL</t>
  </si>
  <si>
    <t>OBJETIVOS</t>
  </si>
  <si>
    <t>Estrategias</t>
  </si>
  <si>
    <t xml:space="preserve">ESTRATEGIAS </t>
  </si>
  <si>
    <t xml:space="preserve">EJES ESTRATEGICOS </t>
  </si>
  <si>
    <t>ACCIONES</t>
  </si>
  <si>
    <t>META PERIODO</t>
  </si>
  <si>
    <t>Linea base 2012</t>
  </si>
  <si>
    <t>Consolidación gerencial  y organizacional basada en el talento humano</t>
  </si>
  <si>
    <r>
      <t xml:space="preserve">PROGRAMA DE GESTION INTEGRAL DEL TALENTO HUMANO  </t>
    </r>
    <r>
      <rPr>
        <b/>
        <sz val="8"/>
        <rFont val="Tahoma"/>
        <family val="2"/>
      </rPr>
      <t>(PEGITH)</t>
    </r>
  </si>
  <si>
    <t>INGRESO</t>
  </si>
  <si>
    <t xml:space="preserve">PERMANENCIA </t>
  </si>
  <si>
    <t xml:space="preserve">Implementación del Sistema de Gestión en Seguridad y  Salud Ocupacional basada en la norma OHSAS 18001. </t>
  </si>
  <si>
    <t xml:space="preserve">Alcanzar una caificación superior a 4 en la calificación de clima laboral. </t>
  </si>
  <si>
    <t>Implementacion del plan en 100%</t>
  </si>
  <si>
    <t xml:space="preserve">RETIRO </t>
  </si>
  <si>
    <t>Implementar plan  de preparación para el retiro.</t>
  </si>
  <si>
    <t>SERVICIOS DE SALUD DE ALTA CALIDAD</t>
  </si>
  <si>
    <r>
      <t xml:space="preserve">Programa de gestión institucional de calidad en salud </t>
    </r>
    <r>
      <rPr>
        <b/>
        <sz val="8"/>
        <rFont val="Tahoma"/>
        <family val="2"/>
      </rPr>
      <t>(PGICS)</t>
    </r>
  </si>
  <si>
    <t xml:space="preserve">Sistema único de Habilitación
</t>
  </si>
  <si>
    <t>100% según los resultados de auditoria  externa</t>
  </si>
  <si>
    <t xml:space="preserve">Sistema único de Acreditación
</t>
  </si>
  <si>
    <t xml:space="preserve">Implementar política de humanización del paciente </t>
  </si>
  <si>
    <t>Implementación del programa mayor o igual al 90%</t>
  </si>
  <si>
    <t>Pamec</t>
  </si>
  <si>
    <t>Implementar los planes de mejora de los estandares priorizados con énfasis en acreditación.</t>
  </si>
  <si>
    <r>
      <t xml:space="preserve">Programa de gestión ambiental </t>
    </r>
    <r>
      <rPr>
        <b/>
        <sz val="8"/>
        <rFont val="Tahoma"/>
        <family val="2"/>
      </rPr>
      <t>(PGA)</t>
    </r>
  </si>
  <si>
    <t xml:space="preserve">Ambiental </t>
  </si>
  <si>
    <r>
      <rPr>
        <sz val="8"/>
        <rFont val="Tahoma"/>
        <family val="2"/>
      </rPr>
      <t>Modelo estándar de control interno</t>
    </r>
    <r>
      <rPr>
        <b/>
        <sz val="8"/>
        <rFont val="Tahoma"/>
        <family val="2"/>
      </rPr>
      <t xml:space="preserve"> 
(MECI)</t>
    </r>
  </si>
  <si>
    <t>Control estratégico</t>
  </si>
  <si>
    <t>Control de gestión</t>
  </si>
  <si>
    <t>Control de evaluación</t>
  </si>
  <si>
    <r>
      <t>Proyecto para el desarrollo de la docencia e investigación. (Do</t>
    </r>
    <r>
      <rPr>
        <b/>
        <sz val="8"/>
        <rFont val="Tahoma"/>
        <family val="2"/>
      </rPr>
      <t>ESE</t>
    </r>
    <r>
      <rPr>
        <sz val="8"/>
        <rFont val="Tahoma"/>
        <family val="2"/>
      </rPr>
      <t>ncia)</t>
    </r>
  </si>
  <si>
    <t>Docencia-servicio.</t>
  </si>
  <si>
    <t>Alcanzar un avaznce igula o mayor al 60% en el cumplimiento de los requisitos normativos de Hospital Universitario.</t>
  </si>
  <si>
    <t xml:space="preserve">Investigación </t>
  </si>
  <si>
    <r>
      <t xml:space="preserve">Programa de gestión institucional de los recursos financieros </t>
    </r>
    <r>
      <rPr>
        <b/>
        <sz val="8"/>
        <rFont val="Tahoma"/>
        <family val="2"/>
      </rPr>
      <t>(PEGIF)</t>
    </r>
  </si>
  <si>
    <t>Comercialización - mercadeo</t>
  </si>
  <si>
    <t xml:space="preserve"> Implementar plan de mercadeo</t>
  </si>
  <si>
    <t>Facturación y glosas</t>
  </si>
  <si>
    <t>glosa final conciliada sobre el total de la facturación inferior a 1%</t>
  </si>
  <si>
    <t>Incremento de la facturación reconocida al Año mayor o igual al 10%</t>
  </si>
  <si>
    <t>$ 74.611.223.921</t>
  </si>
  <si>
    <t xml:space="preserve">Recaudo </t>
  </si>
  <si>
    <t xml:space="preserve">Recuperación de cartera </t>
  </si>
  <si>
    <t>Según lo establecido en convenio de desempeño 0386</t>
  </si>
  <si>
    <t xml:space="preserve">Mayor a 1 </t>
  </si>
  <si>
    <t xml:space="preserve">Gasto  </t>
  </si>
  <si>
    <t>inversión</t>
  </si>
  <si>
    <t>Participación presupuestal para inversión igual o mayor al 5% en el año</t>
  </si>
  <si>
    <t xml:space="preserve">Cofinanciación igual o mayor al 10 % del valor total ejecutado en inversión en el cuatrienio.               </t>
  </si>
  <si>
    <r>
      <t xml:space="preserve">PROYECTO DE RENOVACION DE TECNOLOGÍA BIOMÉDICA </t>
    </r>
    <r>
      <rPr>
        <b/>
        <sz val="8"/>
        <rFont val="Tahoma"/>
        <family val="2"/>
      </rPr>
      <t>(PREBIO)</t>
    </r>
  </si>
  <si>
    <t xml:space="preserve">Tecnología biomédica </t>
  </si>
  <si>
    <t>Dar cumplimiento al plan de renovación en 80%, sobre lo priorizado</t>
  </si>
  <si>
    <t>Inversión igual o mayor del 60% del presupuesto asignado por vigencia.</t>
  </si>
  <si>
    <t>&gt;60</t>
  </si>
  <si>
    <r>
      <t>PLAN RECTOR DE INFRAESTRUCTURA (</t>
    </r>
    <r>
      <rPr>
        <b/>
        <sz val="8"/>
        <rFont val="Tahoma"/>
        <family val="2"/>
      </rPr>
      <t>PRIT)</t>
    </r>
  </si>
  <si>
    <t xml:space="preserve">Dotación </t>
  </si>
  <si>
    <t>100% del plan implementado al fnal del cuatrienio</t>
  </si>
  <si>
    <t>Dar cumplimiento al plan en 30%  para el cuatrienio</t>
  </si>
  <si>
    <t xml:space="preserve">Gases Medicinales </t>
  </si>
  <si>
    <t>Alcanzar la certificacion de BPM para el proceso de produccion de aire medicinal en sitio por compresor y proceso dedistribucion de gases</t>
  </si>
  <si>
    <t>Cumplir con el 100% de los requisitos para alcanzar la Certificacion BPM INVIMA</t>
  </si>
  <si>
    <t xml:space="preserve">Sistemas de información </t>
  </si>
  <si>
    <t>&gt; 90%</t>
  </si>
  <si>
    <t xml:space="preserve">Implementar tablero de control de indicadores </t>
  </si>
  <si>
    <t>Tablero de control implementado en un 90%</t>
  </si>
  <si>
    <t xml:space="preserve">IAMI </t>
  </si>
  <si>
    <t>Binomio madre - hijo</t>
  </si>
  <si>
    <t>90% del plan de mejoramiento implementado</t>
  </si>
  <si>
    <t>Medicamentos y dosis unitaria.</t>
  </si>
  <si>
    <t>Mantener la certificacion en BPE</t>
  </si>
  <si>
    <t>Cumplir el 100 % de los requisitos para Certificacion INVIMA en BPE</t>
  </si>
  <si>
    <t>Ampliar certificacion de BPE a procesos de preparaciones magistrales y sistema de ditribucion de medicamentos en dosis unitaria.</t>
  </si>
  <si>
    <r>
      <t xml:space="preserve">Programa de atención integral a paciente viviendo con el virus de VIH </t>
    </r>
    <r>
      <rPr>
        <b/>
        <sz val="8"/>
        <rFont val="Tahoma"/>
        <family val="2"/>
      </rPr>
      <t>(B24)</t>
    </r>
  </si>
  <si>
    <t>Paciente conviviendo con VIH</t>
  </si>
  <si>
    <t>Trombolisis</t>
  </si>
  <si>
    <t xml:space="preserve">Paciente con ECV  o en riesgo de padecerlo </t>
  </si>
  <si>
    <t xml:space="preserve">100% de cumplimiento de los lineamientos para implementar el proyecto de Trombolisis </t>
  </si>
  <si>
    <t>Madre canguro</t>
  </si>
  <si>
    <t xml:space="preserve">Recién  nacido prematuro y/o de bajo peso al nacer  </t>
  </si>
  <si>
    <t>90% de cumplimiento de los lineamientos técnicos para implementar el programa madre canguro</t>
  </si>
  <si>
    <t>&gt;90</t>
  </si>
  <si>
    <t>Comites institucionales</t>
  </si>
  <si>
    <t>Total de comites evaluados con calificacion ponderada superior a 4/ total  de comites institucionales</t>
  </si>
  <si>
    <t>&gt;80</t>
  </si>
  <si>
    <t>Atención interaciva con la red hospitalaria de Boyacá</t>
  </si>
  <si>
    <t>Personas en riesgo o con enfermedad cardiovascular</t>
  </si>
  <si>
    <t xml:space="preserve"> Todos los servicios</t>
  </si>
  <si>
    <t>Establecer medidas de control para la facturación del 100% de los egresos</t>
  </si>
  <si>
    <t xml:space="preserve"> Implementación de la política de humanización de la atención </t>
  </si>
  <si>
    <t>Implementación de la política de seguridad del paciente.</t>
  </si>
  <si>
    <t>Número de actividades que cumplen  con el proceso de sitema de información  / Total de actividades planeadas  x 100</t>
  </si>
  <si>
    <t>Número de indicadores del proceso que cumplen la meta propuesta  / Total de indicadores del proceso</t>
  </si>
  <si>
    <t>Plan indicativo del plan de desarrollo 2013 - 2016</t>
  </si>
  <si>
    <t>EVIDENCIAS</t>
  </si>
  <si>
    <t xml:space="preserve">TOTAL </t>
  </si>
  <si>
    <t>% de perso0%l contratado cumpliendo el perfil del cargo.
Número de procesos con cumplimiento del manual de perfiles y competencias / total de procesos institucio0%les * 100</t>
  </si>
  <si>
    <t>% de implementación del  plan de educación continuada.
Número de actividades ejecutadas del plan de capacitación institucio0%l/ Número de actividades programadas * 100</t>
  </si>
  <si>
    <t xml:space="preserve">Diseño del Sistema de Gestión en Seguridad y  Salud Ocupacio0%l basada en la norma OHSAS 18001. </t>
  </si>
  <si>
    <t>Alcanzar u0% calificación superior a 4 en la calificación de clima laboral.</t>
  </si>
  <si>
    <t>Programa de gestión institucio0%l de calidad en salud (PGICS)</t>
  </si>
  <si>
    <t>Realizar autoevaluación institucio0%l con los estándares de la resolución 123 del 2012</t>
  </si>
  <si>
    <t>Asegurar la sostenibilidad fi0%nciera que promueva el crecimiento empresarial.</t>
  </si>
  <si>
    <t>Lograr equilibrio fi0%nciero positivo entre el recaudo y el gasto (Equilibrio fi0%nciero mayor a uno entre el recaudo y el gasto)</t>
  </si>
  <si>
    <t>Programa de gestión institucio0%l de los recursos fi0%ncieros (PEGIF)</t>
  </si>
  <si>
    <t>costo de producción de UVR inferior al 90% del valor fi0%l del costo de la misma (El  crecimiento del costo y el gasto sea máximo el 90% del  crecimiento del valor de la UVR)</t>
  </si>
  <si>
    <t xml:space="preserve">Fomentar la responsabilidad social a través de programas institucio0%les dirigidos al paciente y su familia </t>
  </si>
  <si>
    <t>Implementar programas institucio0%les dirigidos al paciente y su familia que promuevan la responsabilidad social.</t>
  </si>
  <si>
    <t xml:space="preserve">costo de producción de UVR inferior al 90% del valor fi0%l del costo de la misma (El  crecimiento del costo y el gasto sea máximo el 90% del  crecimiento del valor de la UVR)                         </t>
  </si>
  <si>
    <t>Participación fi0%l de la inversión igual o mayor al 5% de presupuesto por año</t>
  </si>
  <si>
    <t>Inversión igual o mayor al 60% del presupuesto asig0%do.</t>
  </si>
  <si>
    <t xml:space="preserve">Total de recursos invertidos / Total de recursos asig0%dos * 100 </t>
  </si>
  <si>
    <t>Controlar los riesgos que puedan  afectar el uso y seguridad de la tecnología.                                                                                                                                                         No de factores  que afectan la seguridad del equipo y han sido gestio0%dos/ Total de criterios evaluados</t>
  </si>
  <si>
    <t>Cuidado del niño recién 0%cido con peso inferior a 2500 gr o menor de 37 sema0%s de gestación</t>
  </si>
  <si>
    <t>Alcanzar la certificación de BPM para el proceso de producción de aire medici0%l en sitio por compresor y proceso redistribución de gases</t>
  </si>
  <si>
    <t>AVANCE                1 TRIMESTRE</t>
  </si>
  <si>
    <t>AVANCE 2  TRIMESTRE</t>
  </si>
  <si>
    <t>AVANCE 3 TRIMESTRE</t>
  </si>
  <si>
    <t>AVANCE   4 TRIMESTRE</t>
  </si>
  <si>
    <t>AVANCE ACUMULADO</t>
  </si>
  <si>
    <t>AVANCE   1 TRIMESTRE</t>
  </si>
  <si>
    <t>AVANCE  1 TRIMESTRE</t>
  </si>
  <si>
    <t>RESULTADO  4 TRIMESTRE</t>
  </si>
  <si>
    <t>RESULTADO 4 TRIMESTRE</t>
  </si>
  <si>
    <t>RESULTADO 4  TRIMESTRE</t>
  </si>
  <si>
    <t>SUBGERENCIA ADMINISTRATIVA Y FINANCIERA</t>
  </si>
  <si>
    <t>SUBGERENCIA DE SERVICIOS DE SALUD</t>
  </si>
  <si>
    <t>OFICINA ASESORA DE DESARROLLO DE SERVICIOS</t>
  </si>
  <si>
    <t>Financiera</t>
  </si>
  <si>
    <t>Juridica</t>
  </si>
  <si>
    <t>Almacen y suministros</t>
  </si>
  <si>
    <t>Ingenieria Biomedica</t>
  </si>
  <si>
    <t>Infraestructura y/o mantenimiento</t>
  </si>
  <si>
    <t>Gestion Documental</t>
  </si>
  <si>
    <t>Internacion</t>
  </si>
  <si>
    <t>Clinicas Quirurgicas</t>
  </si>
  <si>
    <t>Enfermeria</t>
  </si>
  <si>
    <t>UCI Adultos</t>
  </si>
  <si>
    <t>UCI Pediatrica</t>
  </si>
  <si>
    <t>UCI Neonatos</t>
  </si>
  <si>
    <t>Plan indicativo 2013 - 2016</t>
  </si>
  <si>
    <t>INICIO</t>
  </si>
  <si>
    <t xml:space="preserve"> &gt;=90%</t>
  </si>
  <si>
    <t xml:space="preserve">
No. DE MTL.DE FONDOS ACUMULADOS ORDENADOS / No. DE MTL. DE FONDOS ACUMULADOS PREVISTOS PARA ORDENAR.</t>
  </si>
  <si>
    <t>No. DE ACTIVIDADES EJECUTADAS SEGÙN CRONOGRAMA/ No. DE ACTI¡VIDADES DEFINIDAS EN EL CRONOGRAMA DEL PROYECTO ORFEO X 100</t>
  </si>
  <si>
    <t>Gestión Documental y Sistemas</t>
  </si>
  <si>
    <t>0,75 kg / pacientes día</t>
  </si>
  <si>
    <t>Numero de requisitos que  se cumplen por servicio / Total de requisitos evaluados*100</t>
  </si>
  <si>
    <t>Mayor  al 90%</t>
  </si>
  <si>
    <t>Generación de residuos sólidos ordinarios generados (kg / paciente día)</t>
  </si>
  <si>
    <t>Generación de residuos sólidos reciclables generados (kg / paciente día)</t>
  </si>
  <si>
    <t>Generación de residuos sólidos peligroso (kg / paciente día)</t>
  </si>
  <si>
    <t>0,35 kg/paciente dia.</t>
  </si>
  <si>
    <t>(cantidad de residuos generados mes/cantidad de días mes) / (0,8 * %OCUPACIONAL* # CAMAS HABILITADAS/100)+(0,15* #CIRUGIAS)+(0,05*#URGENCIAS))</t>
  </si>
  <si>
    <t xml:space="preserve">
Numero de actividades ejecutadas / numero de actividades solicitadasX 100</t>
  </si>
  <si>
    <t>Coordinador  de  SST</t>
  </si>
  <si>
    <t>Programación académica</t>
  </si>
  <si>
    <t xml:space="preserve">Satisfaccion del estudiante en practicas formativas con la relacion docencia servicio </t>
  </si>
  <si>
    <t>N° de estudiantes satisfechos/ N° de estudiantes encuestados</t>
  </si>
  <si>
    <t>N° de usuarios satisfechos/ N° de usuarios encuestados</t>
  </si>
  <si>
    <t>&gt; 80%</t>
  </si>
  <si>
    <t>Educación médica - SIAU</t>
  </si>
  <si>
    <t>Número de acciones ejecutadas / Número de acciones programadas. X 100</t>
  </si>
  <si>
    <t>Implementar plan de investigación</t>
  </si>
  <si>
    <t xml:space="preserve">PRODUCCION DE LA CAPM: </t>
  </si>
  <si>
    <t>igual o mayor a 4.8</t>
  </si>
  <si>
    <t>Tiempo RESPUESTA AL LLAMADO</t>
  </si>
  <si>
    <t>Sumatoria del tiempo desque que es llamado hasta que fue atendido /numero de llamadas</t>
  </si>
  <si>
    <t>reducción 3% con respecto al año anterior</t>
  </si>
  <si>
    <t>Tasa esperada : 1</t>
  </si>
  <si>
    <t xml:space="preserve">menor o igual a 1 </t>
  </si>
  <si>
    <t>1x1000</t>
  </si>
  <si>
    <t>NA</t>
  </si>
  <si>
    <t>INDICE DE FRECUENCIA</t>
  </si>
  <si>
    <t>Numero de accidentes de trabajo/ Numero de horas hombre trabajadas x K</t>
  </si>
  <si>
    <t>INDICE DE LESIONES INCAPACITANTES</t>
  </si>
  <si>
    <t>Indice de frecuencia X Indice de severidad/1000</t>
  </si>
  <si>
    <t>INDICE DE SEVERIDAD</t>
  </si>
  <si>
    <t>Numero total de dias perdidos por accidentes de trabajo/Numero de horas hombre trabajadas en un periodo x K</t>
  </si>
  <si>
    <t>% de reporte de novedades de habilitación</t>
  </si>
  <si>
    <t>% de implementación de cursos en plataforma virtual</t>
  </si>
  <si>
    <t>% de Cumplimiento de auditoria de historias clinicas</t>
  </si>
  <si>
    <t>Novedades de habilitación reportadas al ente territorial y registradas en el REPS/  total de novedades de habilitación que requieren inscripción en el REPS durante el periodo evaluado</t>
  </si>
  <si>
    <t>Evaluación de aplicación de guía de manejo de la primera causa de egreso hospitalario</t>
  </si>
  <si>
    <t>Evaluación de aplicación de guía de manejo específico de para hemorragias del III trimestre o trantornos hipertensivos durante la gestación</t>
  </si>
  <si>
    <t>% de Actualización de guías y procedimientos institucionales</t>
  </si>
  <si>
    <t>Número de historias clínicas auditadas, que hacen parte de la muestra representativa con aplicación estricta de la guía de manejo adoptada por la institución para el Diagnóstica de la primera causa de egreso hospitalario./ Total de historias  clínicas auditadas de la muestra representativa de pacientes con el diagnóstico de la primera causa de egreso hospitalario</t>
  </si>
  <si>
    <t>Número de historias clínicas auditadas, que hacen parte de la muestra representativa con aplicación estricta de la guía de manejo para hemorragias del III trimestre o trastornos hipertensivos en la gestación / Total de historias  clínicas auditadas de la muestra representativa de pacientes con edad gestacional mayor de 27 semanas atendidas en la institución con Dx de hemorragia de III trimestre o trastornos hipertensivos de la gestación</t>
  </si>
  <si>
    <t>Realizar autoevaluación por servicios para identificar en nivel de cumplimiento de los requisitos definidos en la res 1441</t>
  </si>
  <si>
    <t>&gt;5%</t>
  </si>
  <si>
    <t>Recaudo por venta de servicios  igual o mayor al 89%</t>
  </si>
  <si>
    <t>&gt;=89%</t>
  </si>
  <si>
    <t>100% de servicios autoevaluados siguiendo Criterios de 1441</t>
  </si>
  <si>
    <t>% de servicios autoevaluados</t>
  </si>
  <si>
    <t xml:space="preserve">menor o igual a 5 </t>
  </si>
  <si>
    <t>&gt;= 90</t>
  </si>
  <si>
    <t>Biomédica-financiera</t>
  </si>
  <si>
    <t xml:space="preserve">MONITOREO NEUROLOGICO  </t>
  </si>
  <si>
    <t>% cumplimiento  AUDITORIAS INTERNAS SGA</t>
  </si>
  <si>
    <t>Incremento en el costos por UVR frente a la vigencia anterior</t>
  </si>
  <si>
    <t>Relacion entre costo total y produccion de UVR</t>
  </si>
  <si>
    <t>% CUMPLIMIENTO</t>
  </si>
  <si>
    <t>Número de indicadores del proceso que cumplen la meta propuesta /Total de indicadores del proceso</t>
  </si>
  <si>
    <t>Número de actividades ejecutadas del MECI  / Número de actividades programadas x 100</t>
  </si>
  <si>
    <t>Implementar  MECÍ</t>
  </si>
  <si>
    <t>&lt; = 25</t>
  </si>
  <si>
    <t>Depurar datos de apotes en pension,ARL,salud,cesantias,pendientes hasta l año 2012 sin situacion de fondos aplicable a la ley 1608 de 2013.</t>
  </si>
  <si>
    <t>Conciliar los aportes en pension , ARL, cesantias, pendients hasta el año 2012 sin situacion de fondos  aplicable a la ley 1608 de 2013</t>
  </si>
  <si>
    <t>Reportar el pasivo pensional de la Entidad cuando lo requiera el Ministerio de Hacienda</t>
  </si>
  <si>
    <t>Recobro de las cuotas partes pensiónales con pleno reconocimiento de la obligación  a favor de la ESE</t>
  </si>
  <si>
    <t>No. De informes reportados del pasivo</t>
  </si>
  <si>
    <t>1 REPORTE</t>
  </si>
  <si>
    <t>0.75%</t>
  </si>
  <si>
    <t>Total de recaudos por venta de servicios de salud/reconocimiento ajustado (de acuerdo indicador convenio 0386 sin recursos excepcionales)</t>
  </si>
  <si>
    <t>ADHERENCIA A LA GUIA DE MANEJO DE TRASTORNOS HIPERTENSIVOS DE LA GESTACION Y HEMORRAGIAS DEL III TRIMESTRE  = Número de historias clínicas con cumplimiento estricto de la guía de manejo en pacientes con gestación igual o mayor a 27 semanas  / total de historias clínicas auditadas.</t>
  </si>
  <si>
    <t>Reentrenamiento semestral a los integrantes del programa de Trombolisis de la institución y al equipo medico y paramédico en general.</t>
  </si>
  <si>
    <t>: (# de unidosis producidos en el periodo*100 / Total  prodicido del periodo anterior )-100</t>
  </si>
  <si>
    <t>FARMACOVIGILANCIA: (No. de  Reportes de Detectados y Gestionados en el periodo/ Total de casos detectados en el periodo) * 100</t>
  </si>
  <si>
    <t>TECNOVIGILANCIA: (No. de  Reportes de Detectados y Gestio0%dos en el periodo/ Total de casos detectados en el periodo)* 100</t>
  </si>
  <si>
    <t>Internación</t>
  </si>
  <si>
    <t xml:space="preserve">internación </t>
  </si>
  <si>
    <t>Menor a 6 horas</t>
  </si>
  <si>
    <t>Oportunidad en Consulta de Medicina Interna</t>
  </si>
  <si>
    <t xml:space="preserve">Inasistencia </t>
  </si>
  <si>
    <t>Coord  de Consulta Externa</t>
  </si>
  <si>
    <t xml:space="preserve">% de implementación del MECI.
</t>
  </si>
  <si>
    <t xml:space="preserve">NUMERO DE TOTAL DE PACIENTES QUE SE CONSIDERAN SATISFECHOS CON EL SERVICIO DE LA UCI NEONATAL/NUMERO TOTAL DE PACIENTES ENCUESTADOS </t>
  </si>
  <si>
    <t>UCI  NEONATAL</t>
  </si>
  <si>
    <t xml:space="preserve">Tasa de Mortalidad en la UCI NEONATAL, después de 48 horas
</t>
  </si>
  <si>
    <t xml:space="preserve">Proporción de vigilancia de Eventos adversos
Número de eventos adversos detectados y gestionados  
/Número de eventos adversos reportados </t>
  </si>
  <si>
    <t>Numero de resultados de patologia entregados oportunamente al mes
Numero de resultados entregados oportunamente en el mes (menos de 7 dias)/total de casos recibidos en el mes *100</t>
  </si>
  <si>
    <t xml:space="preserve">Falsos negativos en el control de calidad interno de las citologias cervico-vaginales con resultado negativo
Numero de falsos negativos/Total de citologias revisadas y correspondiente al 10% de las citologias resultado negativo *100
</t>
  </si>
  <si>
    <t>OFICINA DE CONTROL INTERNO</t>
  </si>
  <si>
    <t>RECOMENDACIONES</t>
  </si>
  <si>
    <t>DEBILIDADES</t>
  </si>
  <si>
    <t>OBSERVACIONES DE CUMPLIMIENTO</t>
  </si>
  <si>
    <t>DESEMPEÑO GLOBAL DE LAS PRUEBAS:
No. de pruebas con desempeño eficiente/
Total de Pruebas</t>
  </si>
  <si>
    <t>OPORTUNIDAD EN LA ENTREGA DE RESULTADOS:
No. de exámenes entregados en forma oportuna
Total de exámenes procesados</t>
  </si>
  <si>
    <t>Coordinador de SST</t>
  </si>
  <si>
    <t xml:space="preserve">Equilibrio fi0nanciero entre recaudo y gasto mayor a 1 </t>
  </si>
  <si>
    <t xml:space="preserve"> Total del inventario - sobrantes y/o faltantes/ Total del inventario*100</t>
  </si>
  <si>
    <t xml:space="preserve">%  confiabilidad del inventario </t>
  </si>
  <si>
    <t xml:space="preserve">INDICE OCUPACIONAL 
</t>
  </si>
  <si>
    <t>COORDINACIÓN UCIA</t>
  </si>
  <si>
    <t xml:space="preserve">MONITOREO HEMODINAMICO     </t>
  </si>
  <si>
    <t>MONITOREO HEMODINAMICO      
NUMERO DE PACIENTES CON MONITORIZACION HEMODINAMICA ACTUALIZADA / NUMERO DE PACIENTES CON NECESIDAD DE MONITOREO HEMODINAMICO</t>
  </si>
  <si>
    <t>MONITOREO NEUROLOGICO   
NUMERO DE PACIENTES CON MONITORIZACION NEUROLOGICA ACTUALIZADA / NUMERO DE PACIENTES CON NECESIDAD DE MONITOREO NEUROLOGICO</t>
  </si>
  <si>
    <t>MORTALIDAD MAYOR A 48 HORAS       
MORTALIDAD REAL DE PACIENTES HOSPITALIZADOS MAS DE 48 HS UCIA/MORTALIDAD ESPERADA POR APACHE</t>
  </si>
  <si>
    <t xml:space="preserve">COORDINADOR UCIA </t>
  </si>
  <si>
    <t xml:space="preserve">Proporción de vigilancia de Eventos adversos
Número de eventos adversos detectados y gestionados  
/Número de eventos adversos reportados </t>
  </si>
  <si>
    <t>MENOR O IGUAL a 1</t>
  </si>
  <si>
    <t>PERSONAL CUMPLIENDO REQUISITOS DE PERFIL ESPECIFICO</t>
  </si>
  <si>
    <t>PERSONAL CUMPLIENDO REQUISITOS DE PERFIL ESPECIFICO
     Número personas que ingresan con el perfil especifico / total de personas contratadas.</t>
  </si>
  <si>
    <t>COORDINACION CLINICAS QUIRURGICAS</t>
  </si>
  <si>
    <t xml:space="preserve">POLITICA INSTITUCIONAL </t>
  </si>
  <si>
    <t>RESOLUCION 743 DE 2013.</t>
  </si>
  <si>
    <t>Evaluacion de aplicación de guia  de manejo especifica para hemorragias III trimestre o trastorno</t>
  </si>
  <si>
    <t>&gt;=90</t>
  </si>
  <si>
    <t>Oportunidad en la atención específica de pacientes con diagnostico al egreso de Infarto Agudo del Miocardio (IAM</t>
  </si>
  <si>
    <t>Número de pacientes con diagnostico de egreso de Infarto Agudo del Miocardio a quienes se inicio la terapia especifica dentro de la primera hora posterior a la realización del diagnostico / Total de pacientes con diagnostico de egreso de Infarto Agudo del Miocardio en la vigencia</t>
  </si>
  <si>
    <t>RESOLUCION 743 DE 2013</t>
  </si>
  <si>
    <t>Análisis de Mortalidad Intrahospitalaria.</t>
  </si>
  <si>
    <t>Número de casos de mortalidad intrahospitalaria mayor de 48 horas revisadas en el comité respectivo / Total de defunciones intrahospitalarias mayores de 48 horas en el periodo.</t>
  </si>
  <si>
    <t>≥0.90</t>
  </si>
  <si>
    <t>Oportunidad en la atención gineco - obstétrica.</t>
  </si>
  <si>
    <t>Sumatoria total de los días calendario transcurridos entre la fecha en la cual el paciente solicita cita, por cualquier medio, para ser atendida en la consulta medica gineco - obstétrica y la fecha para la cual es asignada la cita /Número total de consultas médicas gineco -obstétricas  asignadas en la institución</t>
  </si>
  <si>
    <t>≤ 8</t>
  </si>
  <si>
    <t>Sumatoria total de los días calendario transcurridos entre la fecha en la cual el paciente solicita cita, por cualquier medio, para ser atendida en la consulta de medicina interna y la fecha para la cual es asignada la cita /Número total de consultas de medicina interna asignadas en la institución</t>
  </si>
  <si>
    <t>≤ 15</t>
  </si>
  <si>
    <t>Puestos de trabajo definidos en el 100% de los procesos.
Estudio de carga laboral definidos 100% de los procesos.</t>
  </si>
  <si>
    <t>Manejo integral del paciente oncologico</t>
  </si>
  <si>
    <t>Pacientes condiagnostico de cancer</t>
  </si>
  <si>
    <t>Proyecto para la atención integral medico quirurgica al paciente con diagnostico de cancer.</t>
  </si>
  <si>
    <t>Formualcion del proyecto del manejo integral del paciente con cancer.</t>
  </si>
  <si>
    <t>Diseño del proyecto e implementación del programa de  Atención  del paciente con  riesgo o con enfermedad cardiovascular</t>
  </si>
  <si>
    <t xml:space="preserve">Diseño del proyecto de  atención integral del paciente en riesgo o con enfermedad carviovascular </t>
  </si>
  <si>
    <t xml:space="preserve">Implementación  del plan  de  atención integral del paciente en riesgo o con enfermedad carviovascular </t>
  </si>
  <si>
    <t>MENOR  O IGUAL A 1</t>
  </si>
  <si>
    <t>&lt;=1%</t>
  </si>
  <si>
    <t>Lider del proceso de facturación</t>
  </si>
  <si>
    <t>Equilibrio total con venta de servicios</t>
  </si>
  <si>
    <t>Programa de gestión ambiental (PGA)</t>
  </si>
  <si>
    <t>100% en el cumplimiento de los requisitos de la norm</t>
  </si>
  <si>
    <t>% de implementación del sistema de gestión ambiental según la norma ISO 14001</t>
  </si>
  <si>
    <t xml:space="preserve">Cofi0%nciación igual o mayor al 10 % del valor total ejecutado en inversión en el cuatrienio.               </t>
  </si>
  <si>
    <t xml:space="preserve">Gestionar recursos ante entidades correspondientes para lograr la cofinanciación hasta en el 10% del valor desti0%do a inversión en el cuatrienio </t>
  </si>
  <si>
    <t>CONTROL Y MONITOREO INSTITUCIONAL DE TRABAJO EN EQUIPO 
COMITÉ</t>
  </si>
  <si>
    <t>GESTIÓN AMBIENTAL</t>
  </si>
  <si>
    <t xml:space="preserve">
Numero de actividades ejecutadas / numero de actividades solicitadasX 100</t>
  </si>
  <si>
    <t xml:space="preserve">Mantenimiento </t>
  </si>
  <si>
    <t xml:space="preserve">USO RACIONAL DE ANTIBIOTICOS: </t>
  </si>
  <si>
    <t xml:space="preserve">USO RACIONAL DE ANTIBIOTICOS: #  tratamientos no entregados no adheridos a la guía*100 por concepto de infectologia/ # total de tratamientos no adheridos a la guia  </t>
  </si>
  <si>
    <t>Sumatoria del número de minutos transcurridos entre la solicitud de atencion en la consulta de urgencias y el momento en el cual es atendido el paciente en consulta por parte del medico/Total de usuarios atendidos en consulta de urgencias con clalsificacion Triage II</t>
  </si>
  <si>
    <t xml:space="preserve">Recursos obtenidos por cofinanciación para inversión / Total  de recursos destinados a inversión en el cuatrienio </t>
  </si>
  <si>
    <t>Incluir en el plan bienal las necesidades identificadas.</t>
  </si>
  <si>
    <t>Número de necesidades de tecnología incluidas en el plan bienal / Total de necesidades de tecnología identificadas y con requisito de inclusión en el plan bienal *100</t>
  </si>
  <si>
    <t>% de personal contratado cumpliendo el perfil del cargo.
Número de procesos con cumplimiento del manual de perfiles y competencias / total de procesos institucio0%les * 100</t>
  </si>
  <si>
    <t>Salud Ocupacional</t>
  </si>
  <si>
    <t xml:space="preserve">Numero total de dias de estancia en internacion / total de egresos hospitalarios  </t>
  </si>
  <si>
    <t xml:space="preserve">Tamizaje e intervencion nutricional </t>
  </si>
  <si>
    <t>&gt;=3%</t>
  </si>
  <si>
    <t>Implementación de manual institucional de cartera para lograr recaudo igual o superior al 89% de la venta de servicios de salud reconocida para pago</t>
  </si>
  <si>
    <t>Programa de gestión institucional de los recursos fi0%ncieros (PEGIF)</t>
  </si>
  <si>
    <t xml:space="preserve">Recursos obtenidos por cofinanciación para inversión / Total  de recursos desti0%dos a inversión en el cuatrienio </t>
  </si>
  <si>
    <t>Evaluar comportamiento de Archivo de historias clinicas</t>
  </si>
  <si>
    <t>Evaluación de aplicación de guía de manejo de la primera causa de egreso hospitalario o de morbilidad atendida</t>
  </si>
  <si>
    <t xml:space="preserve">% DE ACEPTABILIDAD DEL USUARIO CON EL SERVICIO : 
NUMERO DE USUARIOS QUE RESPONDEN POSITIVAMENTE / TOTAL DE ENCUESTAS APLICADAS 
</t>
  </si>
  <si>
    <t>META 2014</t>
  </si>
  <si>
    <t xml:space="preserve">
Numero De Total De Pacientes Que Se Consideran Satisfechos Con El Servicio En El Hospital / Numero Total De Usuarios  Encuestados 
</t>
  </si>
  <si>
    <t xml:space="preserve">
Número de usuarios que respondieron afirmativamente las preguntas de oportunidad en las encuentas  durante el proceso de atención/ Número de Usuarios encuestados
</t>
  </si>
  <si>
    <t xml:space="preserve">
Número de usuarios que respondieron afirmativamente las preguntas de pertinencia en las encuentas  durante el proceso de atención/Número de Usuarios encuestados
</t>
  </si>
  <si>
    <t xml:space="preserve">
Número de usuarios que respondieron afirmativamente las preguntas de comodidad en las encuentas  durante el proceso de atención/ Número de Usuarios encuestados</t>
  </si>
  <si>
    <t xml:space="preserve">
Número de usuarios que respondieron afirmativamente las preguntas de seguridad en las encuentas  durante el proceso de atención/ Número de Usuarios encuestados</t>
  </si>
  <si>
    <t xml:space="preserve">
Número de usuarios que respondieron afirmativamente las preguntas de accesibilidad en las encuentas  durante el proceso de atención/  Número de Usuarios encuestados</t>
  </si>
  <si>
    <t>META PERIODO 2013- 2016</t>
  </si>
  <si>
    <t>METAPERIODO 2013- 2016</t>
  </si>
  <si>
    <t xml:space="preserve">ACTIVIDADES </t>
  </si>
  <si>
    <t>INDICADOR  META</t>
  </si>
  <si>
    <t xml:space="preserve"> INDICADOR  META</t>
  </si>
  <si>
    <t>% cumplimiento de los requisitos de la norma</t>
  </si>
  <si>
    <t>% cumplimiento de los requisitos de la norm</t>
  </si>
  <si>
    <t xml:space="preserve">% de implementación del plan de renovación de tecnología.
</t>
  </si>
  <si>
    <t xml:space="preserve">
Número de equipos adquiridos en el periodo/ Número total de equipos del plan de reposición priorizados. *100</t>
  </si>
  <si>
    <t>≤50</t>
  </si>
  <si>
    <t xml:space="preserve">No de mantenimientos correctivos asociados al mal uso / Total de mantenimientos correctivos      </t>
  </si>
  <si>
    <t xml:space="preserve">Elaborar y ejecutar el plan de capacitacion de equipo biomedico en los servicios de la institucion, con el fin de evitar los mantenimientos correctivos por mala manipulación.                                                            </t>
  </si>
  <si>
    <t>META 2013- 2016</t>
  </si>
  <si>
    <t>META  PERIODO 2013- 2016</t>
  </si>
  <si>
    <t>ACTIVIDADES</t>
  </si>
  <si>
    <t>ESTRATEGIAS</t>
  </si>
  <si>
    <t xml:space="preserve">OBJETIVO </t>
  </si>
  <si>
    <t>OBJETIVO</t>
  </si>
  <si>
    <t xml:space="preserve">POLITICA </t>
  </si>
  <si>
    <t>POLITICA</t>
  </si>
  <si>
    <t>Gestionar la aprobacion del proyecto.</t>
  </si>
  <si>
    <t>Proyecto  aprobado</t>
  </si>
  <si>
    <t>Proyecto aprobado y socializado</t>
  </si>
  <si>
    <t>5,22%</t>
  </si>
  <si>
    <t>7,4 DIAS</t>
  </si>
  <si>
    <t>92,75 PREPARACIONES</t>
  </si>
  <si>
    <t>29,57 DILIGENCIAMIENTO DEL CONSENTIMIENTO</t>
  </si>
  <si>
    <t>MAYOR O IGUAL AL 90%</t>
  </si>
  <si>
    <t>96,75%</t>
  </si>
  <si>
    <t>MAYOR O IGUAL 80%</t>
  </si>
  <si>
    <t>% de cumplimiento en la implementación del programa de gestión documental; por unidad productora de documentos</t>
  </si>
  <si>
    <t>% cumplimiento en la implementacion del sistema de informacion</t>
  </si>
  <si>
    <t>Tablero de control implementado en el 90%</t>
  </si>
  <si>
    <t xml:space="preserve">PRODUCTO O FORMULA DEL INDICADOR </t>
  </si>
  <si>
    <t>Brindar Jornadas de capacitacion en los procedimientos de gestion documental al personal nuevo que ingresa a las UPD con TRD y según solicitud de  los diferentes servicios</t>
  </si>
  <si>
    <t>No. De jornadas de capacitaciòn realzadas/no. De jornadas de capacitaciòn solicitadas x 100</t>
  </si>
  <si>
    <t>100%  de las solicitudes de capcitacion atendidas</t>
  </si>
  <si>
    <t>No de requisitos de gestion documental que cumplen   / Total de requisitos aplicables x 100</t>
  </si>
  <si>
    <t>Recepción de  transferencias documentales primarias</t>
  </si>
  <si>
    <t xml:space="preserve">16 transferencias documentales primarias </t>
  </si>
  <si>
    <t xml:space="preserve">ORGANIZACIÓN DE FONDOS ACUMULADOS. 
</t>
  </si>
  <si>
    <t xml:space="preserve"> IMPLEMENTACIÒN DEL PROYECTO ORFEO CON UPD  QUE TENGAN  TRD.</t>
  </si>
  <si>
    <t xml:space="preserve">
 # TOTAL DE BARRERAS DE SEGURIDAD IMPLEMENTADAS /
# TOTAL DE BARRERAS DE SEGURIDAD EVALUADAS X 100</t>
  </si>
  <si>
    <t xml:space="preserve">
#DE FLEBITIS QUÍMICAS 
#DIAS VENOPUNCIÓN*1000</t>
  </si>
  <si>
    <t>Tasa esperada para laInstitución: 4.1</t>
  </si>
  <si>
    <t xml:space="preserve">
% CUMPLIMIENTO DE LA LISTA DE CHEQUEO: PROMEDIO DE LAS RESULTADOS OBTENIDOS DE LA APLICACIÓN  DE LAS LISTAS DE CHEQUEO 
</t>
  </si>
  <si>
    <t xml:space="preserve">
ADHERENCIA AL 
PROTOCOLO ADMINISTRACIÓN DE MEDICAMENTOS
</t>
  </si>
  <si>
    <t xml:space="preserve">% de avance en el diseño del sistema de seguridad y salud ocupación según la norma OHSAS 18001.
</t>
  </si>
  <si>
    <t>Número de actividades realizadas  / Número de Actividades programadas x 100</t>
  </si>
  <si>
    <t>plan de mejora aprobado</t>
  </si>
  <si>
    <t>implementar plan de mejora</t>
  </si>
  <si>
    <t xml:space="preserve">definir plan De mejora ISO 14001
</t>
  </si>
  <si>
    <t>mantener con respecto al año anterior</t>
  </si>
  <si>
    <t>8,16  kw / paciente dia</t>
  </si>
  <si>
    <t>Consumo papel (Cantidad de toneladas de papel consumidas)</t>
  </si>
  <si>
    <t>Consumo papel (Cantidad de toneladas de papel consumidas</t>
  </si>
  <si>
    <t>0,75 kg/paciente dia.</t>
  </si>
  <si>
    <t>0,35  kg/paciente dia.</t>
  </si>
  <si>
    <t xml:space="preserve">TASA DE INCIDENCIA DE A.T. POR AREAS: </t>
  </si>
  <si>
    <t>MENOR A 5%</t>
  </si>
  <si>
    <t>MENOR A %</t>
  </si>
  <si>
    <t>MENOR A 1</t>
  </si>
  <si>
    <t>% de seguimiento al cumplimiento del plan de mejora de las investigaciones de accidentes</t>
  </si>
  <si>
    <t>% cumplimiento  AUDITORIAS INTERNAS S Y SO</t>
  </si>
  <si>
    <t xml:space="preserve"> </t>
  </si>
  <si>
    <t>Número de actividades ejecutadas  / Número de actividades programadas * 100</t>
  </si>
  <si>
    <t xml:space="preserve">  Priorizar los requisitos de reconocimiento como hospital universitario que muestren bajo cumplimiento y generar plan de accion</t>
  </si>
  <si>
    <t>Gestion Academica</t>
  </si>
  <si>
    <t>glosa final sobre el total de la facturación inferior a 1%</t>
  </si>
  <si>
    <t>% cumplimiento del plan de investigacion</t>
  </si>
  <si>
    <t>Revisar y ajustar  el plan de investigación del Hospital</t>
  </si>
  <si>
    <t>Plan de investigación ajustado</t>
  </si>
  <si>
    <t>N° de actividades ejecutadas / N° de actividades ejecutadas x 100</t>
  </si>
  <si>
    <t>Satisfaccion del usuario con la actividad docencia servicio</t>
  </si>
  <si>
    <t>&gt;= 90%</t>
  </si>
  <si>
    <t xml:space="preserve"> Implementación deplan de accion para dar cumplmiento a requisitos de BPM y preparación de la visita de certificación </t>
  </si>
  <si>
    <t>Actividades ejecutadas del plan BPE/ Total de actividades programadas * 100</t>
  </si>
  <si>
    <t>Autoevaluación  de BPE</t>
  </si>
  <si>
    <t xml:space="preserve">Autoevaluación  de BPM
</t>
  </si>
  <si>
    <t xml:space="preserve">Realizar autoevaluación según resolución 4410 de 2009 </t>
  </si>
  <si>
    <t>Evaluar el cumplimiento de criterios y realizar tramite de visita de certificacion ante el INVIMA</t>
  </si>
  <si>
    <t>Realizar autoevaluación según resolución 444 de 2008</t>
  </si>
  <si>
    <t>Ampliar certificacion de BPE para preparacion de magistrales y distribucion en dosis unitaria</t>
  </si>
  <si>
    <t>GESTION DE COMPRAS: Valor total de compras ejecutadas (Contratos) * 100/ Valor total del presupuesto asignado</t>
  </si>
  <si>
    <t xml:space="preserve">  :# de dispensaciones evaluadas no cargadas correctamente x 100 / # total de dispensaciones digitadas y evaluadas</t>
  </si>
  <si>
    <t xml:space="preserve"> 1- (Valor de faltantes + Valor sobrantes)/ Valor total del inventario</t>
  </si>
  <si>
    <t>PRODUCTO O FORMULA DEL INDICADOR</t>
  </si>
  <si>
    <t>Número de adquisiciones del periodo / total de necesidades del plan X 100</t>
  </si>
  <si>
    <t>Implementar cronograma de ejecucion del plan rector</t>
  </si>
  <si>
    <t xml:space="preserve">Mantenimiento asistenciales
</t>
  </si>
  <si>
    <t xml:space="preserve">Ejecutar actividades de mantenimiento correctivo 
</t>
  </si>
  <si>
    <t xml:space="preserve">Ejecutar actividades de Mantenimiento preventivo </t>
  </si>
  <si>
    <t xml:space="preserve">Porcentaje de elementos validados, tanto en fisico como en servinte.
</t>
  </si>
  <si>
    <t xml:space="preserve"> alcanzar el 85% </t>
  </si>
  <si>
    <t xml:space="preserve"> alcanzar el 90% </t>
  </si>
  <si>
    <t>Numero de elementos validados/total de elementos x 100</t>
  </si>
  <si>
    <t>OPORTUNIDAD EN LA REALIZACIÓN DE PROCEDIMIENTOS DE IMAGENOLOGIA EN PACIENTES AMBULATORIOS
Total dias de espera desde  la realización de estudios de imagenologia hasta la entrega del informe a  pacientes ambulatorios / /No de estudios de imagenologia practicados a pacientes pacientes ambulatorios</t>
  </si>
  <si>
    <t>5 DÍAS</t>
  </si>
  <si>
    <t>OPORTUNIDAD EN LA REALIZACIÓN DE PROCEDIMIENTOS DE IMAGENOLOGIA EN PACIENTES HOSPITALIZACION
Total dias de espera desde  la realización de estudios de imagenologia hasta la entrega del informe a  pacientes hospitalizacion / /No de estudios de imagenologia practicados a pacientes pacientes hospitalizacion</t>
  </si>
  <si>
    <t>Radicación oportuna 
Clasificación de proveedores para pagos
Proyección mensual de flujos de Caja</t>
  </si>
  <si>
    <t>Inversión en proyectos aprobados en plan bienall
(infraestructura y equipamiento)</t>
  </si>
  <si>
    <t xml:space="preserve"> Recaudo cartera vigencias anteriores y actual/Valor de los compromisos totales</t>
  </si>
  <si>
    <t>Resultado del equilibrio  presupuetal con recaudo</t>
  </si>
  <si>
    <t>Valor total adquisiciones de medicamentos y material medico-quirúrgico realizadas mediante uno  o más de los siguientes mecanismos: 
a. compras conjuntas 
b. Compras a través de cooperativas de Empresas Sociales del Estado 
c. compras a través de mecanismos electrónicos /  Valor total de adquisiciones de la ESE por medicamentos y material médico -quirúrgico</t>
  </si>
  <si>
    <t xml:space="preserve">Proporción de medicamentos y material medico-quirúrgico adquiridos mediante los siguientes mecanismos
1. Compras Conjuntas
2. Compras a través de cooperativas de Empresas Sociales del Esatdo
3. Compras a través de mecanismos electónicos </t>
  </si>
  <si>
    <t>17,55%</t>
  </si>
  <si>
    <t xml:space="preserve"> INDICADOR  RESOLUCION 743 DE 2013</t>
  </si>
  <si>
    <t>Monto de la deuda superior a 30 días por concepto de salarios del personal de planta y por concepto de contratación de servicios, y variación del monto frente a la vigencia anterior.</t>
  </si>
  <si>
    <t>cero o variacion negativa</t>
  </si>
  <si>
    <t>A. Valor de la deuda superior a 30 días por concepto de salarios del personal de planta o externalización de servicios, con corte a 31 de diciembre de la vigencia objeto de evaluación.
B. [(Valor de la deuda superior a 30 días por concepto de salarios del personal de planta y por concepto de contratación de servicios, con corte a 31 de diciembre de la vigencia objeto de evaluación)-(Valor de la deuda superior a 30 días por concepto de salarios del personal de planta y por concepto de contratación de servicios, con corte a 31 de diciembre de la vigencia anterior, en valores constantes)]</t>
  </si>
  <si>
    <t>Evaluar comportamiento de Laboratorio clinico institucional</t>
  </si>
  <si>
    <t>Número de procesos con estudio de cargas de trabajo realizados / Número total de procesos institucionales identificados *100</t>
  </si>
  <si>
    <t>Estudio de cargas realizados en el 100% de los procesos.
Puestos ede trabajo definidos en el 100%</t>
  </si>
  <si>
    <t>Continuar con el levantamiento de cargas del estudio de cargas laborales</t>
  </si>
  <si>
    <t>Identificar perfiles y competencias del talento humano institucional</t>
  </si>
  <si>
    <t xml:space="preserve">% de personal contratado cumpliendo el perfil del cargo.
</t>
  </si>
  <si>
    <t>Talento Humano
Todos los servicios</t>
  </si>
  <si>
    <t xml:space="preserve">% de implementación del plan de inducción.
</t>
  </si>
  <si>
    <t>Seguimiento al cumplimiento del manual de induccion especifica</t>
  </si>
  <si>
    <t>Talento Humano 
Todos los servicios</t>
  </si>
  <si>
    <t xml:space="preserve">Talento Humano 
</t>
  </si>
  <si>
    <t xml:space="preserve">% de implementación del plan de bienestar e incentivos.
</t>
  </si>
  <si>
    <t xml:space="preserve">actualizar  e Implementar plan de bienestar e incentivos </t>
  </si>
  <si>
    <t xml:space="preserve"> Implementar el plan de educación continuada basado en competencias acorde con el PEGITH </t>
  </si>
  <si>
    <t>Implementar plan de intervención</t>
  </si>
  <si>
    <t>Definir e implementar actividades del proyecto de actualización del sistema de información para el 2014</t>
  </si>
  <si>
    <t xml:space="preserve">Porcentaje de ejecución de plan de Mantenimiento preventivo de Hardware, Software, Servidores y aplicaciones.
</t>
  </si>
  <si>
    <t xml:space="preserve">Porcentaje implementación de proyecto Orfeo
</t>
  </si>
  <si>
    <t>Oportunidad en el soporte técnico</t>
  </si>
  <si>
    <t>Porcentaje de actualización del Rediseño de pág. Web</t>
  </si>
  <si>
    <t>No. Mantenimientos preventivos realizados / Numero de Mantenimientos preventivos Planeados</t>
  </si>
  <si>
    <t>Numero de actividades ejecutadas* 100 / número de actividades definidas en el cronograma del proyecto Orfeo</t>
  </si>
  <si>
    <t>No. Casos solucionados dentro del
Acuerdo de Nivel de Servicio / No. Casos recibidos</t>
  </si>
  <si>
    <t>Total Horas con Sistema disponible/ Total Horas del periodo evaluado</t>
  </si>
  <si>
    <t>No de actividades de la Web implementadas / No total de actividades de  la Web programadas</t>
  </si>
  <si>
    <t>Disponibilidad de servicios informáticos.</t>
  </si>
  <si>
    <t>Número de actividades ejecutadas   / Número de actividades programadas x 100</t>
  </si>
  <si>
    <t xml:space="preserve">autoevaluacion realizada  </t>
  </si>
  <si>
    <t xml:space="preserve">curso implementado y evaluado en plataforma virtual   segunda parte </t>
  </si>
  <si>
    <t xml:space="preserve">Realizar e implementar plan de mejoramiento producto de la autoevaluacion </t>
  </si>
  <si>
    <t>GESTIONAR LA APROBACION DEL PROYECTO</t>
  </si>
  <si>
    <t xml:space="preserve">Proyecto aprobado </t>
  </si>
  <si>
    <t>IMPLEMENTAR PROYECTO DE AMIGOS DEL CORAZON EN UN 10%</t>
  </si>
  <si>
    <t xml:space="preserve">Promedio de estancia en internacion por servicio </t>
  </si>
  <si>
    <t>5 dias</t>
  </si>
  <si>
    <t xml:space="preserve">Porcentaje ocupacional </t>
  </si>
  <si>
    <t>Numero de pacientes a quienes se les realiza tamizaje nutricional / Numero de pacientes interconsultados*100</t>
  </si>
  <si>
    <t>Nº de capacitaciones realizadas/capacitaciones programadas X100- ACTA DE CAPACITACION</t>
  </si>
  <si>
    <t>(Nº de capacitaciones realizadas/capacitaciones programadas)X100- Acta de realizacion  del entrenamiento.</t>
  </si>
  <si>
    <t>Sumatoria del número de horas transcurridas desde el ingreso del paciente al servicio hasta el egreso efectivo del mismo / total de pacientes atendidos*100</t>
  </si>
  <si>
    <t xml:space="preserve">INDICADOR </t>
  </si>
  <si>
    <t>500 pacientes</t>
  </si>
  <si>
    <t>No de pacientes atendidos en triage azul</t>
  </si>
  <si>
    <t>FORMULA</t>
  </si>
  <si>
    <t xml:space="preserve">% asignacion de  activos: </t>
  </si>
  <si>
    <t xml:space="preserve">% de activos dados de baja: </t>
  </si>
  <si>
    <t>Numero de activos inservibles dados de baja y definida su destino final/total de activos inservibles x100</t>
  </si>
  <si>
    <t xml:space="preserve">% solictudes tramitadas: </t>
  </si>
  <si>
    <t xml:space="preserve"> numero de necesidades y/o requerimientos adjudicados en el periodo/ total de los requerimientos solicitados radicados en el periodo x 100</t>
  </si>
  <si>
    <t>META  2014</t>
  </si>
  <si>
    <t>INDICADOR</t>
  </si>
  <si>
    <t xml:space="preserve">
DIAS CAMA OCUPADA DE UNIDAD INTENSIVA /DIAS CAMA DISPONIBLES DE UNIDAD INTENSIVA</t>
  </si>
  <si>
    <t xml:space="preserve">
DIAS CAMA OCUPADA DE UNIDAD INTERMEDIO /DIAS CAMA DISPONIBLES DE UNIDAD INTERMEDIO</t>
  </si>
  <si>
    <t>INDICE OCUPACIONAL  
INTENSIVO</t>
  </si>
  <si>
    <t xml:space="preserve">INDICE OCUPACIONAL 
INTERMEDIO
</t>
  </si>
  <si>
    <t xml:space="preserve">
TOTAL DE ESTANCIAS DE PACIENTES EGRESADOS DEL PERIODO        /TOTAL EGRESOS DEL PERIODO</t>
  </si>
  <si>
    <t xml:space="preserve">        
NUMERO DE TOTAL DE PACIENTES QUE SE CONSIDERAN SATISFECHOS CON EL SERVICIO DE LA UCIP /                    NUMERO TOTAL DE PACIENTES ENCUESTADOS </t>
  </si>
  <si>
    <t xml:space="preserve">
Número de eventos adversos detectados y gestionados  
/Número de eventos adversos reportados </t>
  </si>
  <si>
    <t xml:space="preserve">
NUMERO DE EGRESOS POR MUERTE/NUEMRO TOTAL DE EGRESOS  * 100</t>
  </si>
  <si>
    <t xml:space="preserve"> 
DIAS CAMA OCUPADA DE UNIDAD INTENSIVA/DIAS CAMA DISPONIBLES DE UNIDAD INTENSIVA</t>
  </si>
  <si>
    <t xml:space="preserve">
NUMERO DE REMISIONES ACEPTADAS/ TOTAL DE REMISIONES SOLICITADAS * 100</t>
  </si>
  <si>
    <t xml:space="preserve">
Número total de pacientes hospitalizados que fallecen
después de 48 horas del ingreso/ Número total de pacientes hospitalizados</t>
  </si>
  <si>
    <t xml:space="preserve"> Número de actividades ejecutadas del plan de intervención de clima laboral/ Número de actividades programadas en el plan de intervención de clima laboral X 100</t>
  </si>
  <si>
    <t xml:space="preserve">% de evaluación de desempeño y actividades.
</t>
  </si>
  <si>
    <t>Todos los servicios Talento HUmano</t>
  </si>
  <si>
    <t xml:space="preserve">Implementar el plan de reinduccion </t>
  </si>
  <si>
    <t xml:space="preserve">
% de implementación del plan de Re inducción.
</t>
  </si>
  <si>
    <t>Implementar programas para la preparación de pre pensionados para el retiro del servicio.</t>
  </si>
  <si>
    <t>Diseñar programas para la preparación de pre pensionados para el retiro del servicio. De acuerdo con el PGEITH</t>
  </si>
  <si>
    <t>No. Fondos depurados/Total de fondos  a depurar.X 100</t>
  </si>
  <si>
    <t>META  2013- 2016</t>
  </si>
  <si>
    <t>No. Fondos conciliados/Total  de fondos a conciliar X 100</t>
  </si>
  <si>
    <t>% cuotas partes recobradas : Numero de  recobros  / Total de recobros x100</t>
  </si>
  <si>
    <t>PORCENTAJE DE DUPLICIDAD DE HISTORIAS CLINICAS =
Historias duplicadas /Total historias clínicas  reportadas por la oficina de sistemas X 100</t>
  </si>
  <si>
    <t>ADHERENCIA DE ORDENES DE HISTORIA CLINICA=
Total de Historias que cumplen con el orden de la Historia Clínica definida por el Comité/Total de Historias Clínicas Evaluadas X 100</t>
  </si>
  <si>
    <t>3 dias</t>
  </si>
  <si>
    <t xml:space="preserve">  20 dias </t>
  </si>
  <si>
    <t xml:space="preserve">  15 dias</t>
  </si>
  <si>
    <t xml:space="preserve">  5 dias</t>
  </si>
  <si>
    <t>Realizar seguimiento al comportamiento de los indicadores del servico de consulta externa</t>
  </si>
  <si>
    <t xml:space="preserve">30 dias El Estandar maximo de Circular O56 </t>
  </si>
  <si>
    <t>menor o igual 20 dias</t>
  </si>
  <si>
    <t>10,25%</t>
  </si>
  <si>
    <t>13,9</t>
  </si>
  <si>
    <t>Mejorar el recaudo de cartera institucional</t>
  </si>
  <si>
    <t>Implementación de manual institucional de cartera para lograr recaudo igual o superior  a la meta</t>
  </si>
  <si>
    <t>PLAN OPERATIVO ANUAL 2014</t>
  </si>
  <si>
    <t>200 titulos</t>
  </si>
  <si>
    <t xml:space="preserve">
 275 titulos depurados de 1099</t>
  </si>
  <si>
    <t>Depuracion del contingente judicial</t>
  </si>
  <si>
    <t>Total de glosa identificada / total de glosa radicada x100</t>
  </si>
  <si>
    <t>1,0</t>
  </si>
  <si>
    <t>Número de servicios con socialización de causa de glosa / Total de servicios con motivo de glosa x 100</t>
  </si>
  <si>
    <t>auditoria de cuentas  Medicas</t>
  </si>
  <si>
    <t>Total de glosa aceptada de la facturacion de la vigencia / total facturado en la vigencia (indicador final anual) x 100</t>
  </si>
  <si>
    <t>Número de reportes de cartera a las empresas responsables de pago/Numero   de reportes Programados por cronograma X 100</t>
  </si>
  <si>
    <t>Número de procesos de conciliación realizados/conciliaciones programadas X 100</t>
  </si>
  <si>
    <t>Número de acuerdos de pago realizados/acuerdos de pago  programados X 100</t>
  </si>
  <si>
    <t xml:space="preserve"> Recaudo cartera</t>
  </si>
  <si>
    <t xml:space="preserve">% de glosa final
Valor final de la glosa conciliada y aceptada en la vigencia/ valor total de la facturación por venta de servicios de salud de la vigencia.  
</t>
  </si>
  <si>
    <t>Lider de autorizaciones</t>
  </si>
  <si>
    <t>Reducir en un 10%</t>
  </si>
  <si>
    <t>Valor de facturas devueltas por causas atribuibles a autorizaciones del periodo 2014 / Valor de facturas devueltas por causas atribuibles a autorizaciones del periodo 2013 x 100</t>
  </si>
  <si>
    <t>$297.110.259</t>
  </si>
  <si>
    <t>Nº requisitos que cumplen BPM/ total de requisitos aplicables X 100</t>
  </si>
  <si>
    <t>Nº requisitos que cumplen Res 444 / total de requisitos aplicables X 100</t>
  </si>
  <si>
    <t>lider  Programa madre  Canguro</t>
  </si>
  <si>
    <t>No de actividades realizadas / No de actividades programadas x 100</t>
  </si>
  <si>
    <t>Jurídica Cartera</t>
  </si>
  <si>
    <t>Incremento de la facturación al Año mayor o igual al 5%</t>
  </si>
  <si>
    <t xml:space="preserve">Incremento del 5% respecto de la vigencia anterior </t>
  </si>
  <si>
    <t>POLITICA DE SOLIDEZ FINANCIERA</t>
  </si>
  <si>
    <t>Total egresos facturables facturados /total de egresos facturadosX  100</t>
  </si>
  <si>
    <t>Total de facturación revisada / Total de facturación realizada X 100</t>
  </si>
  <si>
    <t xml:space="preserve"> Incremento de Facturacion </t>
  </si>
  <si>
    <t>83.700.966.616 (2013)- 8.7%</t>
  </si>
  <si>
    <t>DEFINIR LINEA BASE</t>
  </si>
  <si>
    <t>Aumentar un 20%- 0.22 g/paciente dia.</t>
  </si>
  <si>
    <t xml:space="preserve"> 0,22kg/paciente dia.</t>
  </si>
  <si>
    <t xml:space="preserve"> 0,22 kg/paciente dia.</t>
  </si>
  <si>
    <t>Implementar estrategias para fortalecer el programa  madre canguro</t>
  </si>
  <si>
    <t>Promedio de cumplimiento de lineamientos del programa / total de lineamientos del programa X 100</t>
  </si>
  <si>
    <t>Implementar, ejecucion y seguimiento del  plan  de accion  MECÍ</t>
  </si>
  <si>
    <t>Programa de gestión institucional de los recursos financieros (PEGIF)</t>
  </si>
  <si>
    <t>Lograr equilibrio financiero positivo entre el recaudo y el gasto (Equilibrio fiananciero mayor a uno entre el recaudo y el gasto)</t>
  </si>
  <si>
    <t>Número de indicadores del proceso que cumplen la meta propuesta / Total de indicadores del proceso.x 100</t>
  </si>
  <si>
    <t xml:space="preserve">Verificar cumplimiento de requisitos del programa </t>
  </si>
  <si>
    <t xml:space="preserve">Diseño del Sistema de Gestión en Seguridad y  Salud Ocupacional basada en la norma OHSAS 18001. </t>
  </si>
  <si>
    <t>% de personal contratado cumpliendo el perfil del cargo.
Número de procesos con cumplimiento del manual de perfiles y competencias / total de procesos institucionales * 100</t>
  </si>
  <si>
    <t>YA SE CUMPLIO LA META DEL PERIODO</t>
  </si>
  <si>
    <t>DEFENSA TECNICA DE LOS INTERESES DE LA ENTIDAD</t>
  </si>
  <si>
    <t>No de procesos judiciales , extrajudiciales y administrativos atendidos / Total de procesos  judiciales , extrajudiciales y administrativos adelantados en contra de la entidad x 100</t>
  </si>
  <si>
    <t>Oportunidad de respuesta desacatos</t>
  </si>
  <si>
    <t>Oportunidad respuesta acciones judiciales administrativas</t>
  </si>
  <si>
    <t>Oportunidad de respuesta solicitudes de conciliacion</t>
  </si>
  <si>
    <t>ACTIVIDADES I</t>
  </si>
  <si>
    <t xml:space="preserve">Total de recursos invertidos / Total de recursos asignaddos * 100 </t>
  </si>
  <si>
    <t>100'%</t>
  </si>
  <si>
    <t>Devolucion justificada de cuentas por autorizacion</t>
  </si>
  <si>
    <t>% cumplimiento  AUDITORIAS INTERNAS  S y SO</t>
  </si>
  <si>
    <t>Número de requisitos que cumplen  / Total de requisitos aplicables x 100</t>
  </si>
  <si>
    <t>&gt;=90%</t>
  </si>
  <si>
    <t xml:space="preserve">FORMULA DEL INDICADOR </t>
  </si>
  <si>
    <t xml:space="preserve"> FORMULA DEL INDICADOR</t>
  </si>
  <si>
    <t xml:space="preserve"> 
SIAU</t>
  </si>
  <si>
    <t>Informe de cumplimiento de los criterios del programa</t>
  </si>
  <si>
    <t>Fortalecer el cumplimiento de la politica  IAMI</t>
  </si>
  <si>
    <t>Pacientes de triage azul</t>
  </si>
  <si>
    <t xml:space="preserve">PROGRAMAS </t>
  </si>
  <si>
    <t xml:space="preserve">Número de actividades ejecutadas   / Número de actividades programadas x 100 </t>
  </si>
  <si>
    <t>Facturación</t>
  </si>
  <si>
    <t>Auditoria Medica</t>
  </si>
  <si>
    <t>META     2013- 2016</t>
  </si>
  <si>
    <t xml:space="preserve"> META 2014</t>
  </si>
  <si>
    <t>META            2013- 2016</t>
  </si>
  <si>
    <t>META      2013- 2016</t>
  </si>
  <si>
    <t xml:space="preserve">POLITICA  </t>
  </si>
  <si>
    <t>Implementar plan de prevision del talento humano para contingencias de personal</t>
  </si>
  <si>
    <t>No de personas que cumplieron requisitos para suplir las necesidades/ No personas  identificadas con contingencia  x 100</t>
  </si>
  <si>
    <t>Número de perfiles institucionales actualizados / Total de perfiles institucionales existentes  x 100</t>
  </si>
  <si>
    <t>Número de personas  cumpliendo requisitos según hoja de vida / Total de personal vinculado x 100</t>
  </si>
  <si>
    <t xml:space="preserve">Talento Humano
 </t>
  </si>
  <si>
    <t>Implementar manual de induccion general</t>
  </si>
  <si>
    <t>Número total de empleados  evaluados  para las diferentes modalidades de contratación / Número total de empleados a evaluar  de las diferentes modalidades de contratación x 100</t>
  </si>
  <si>
    <t>Implementar metodología de evaluación de actividades  en el personal contratado de las diferentes modalidades  &gt;= al 80%</t>
  </si>
  <si>
    <t>Cumplimiento de respuesta solicitud de conceptos</t>
  </si>
  <si>
    <t>Cumplimiento presentación de informes ante autoridades competentes</t>
  </si>
  <si>
    <t>PLAN RECTOR DE INFRAESTRUCTURA (PRIT)</t>
  </si>
  <si>
    <t>ALMACEN</t>
  </si>
  <si>
    <t>DEFINIR PLAN DE REPOCISION DE MUEBLES DE USO ADMINISTRATIVO Y ASISTENCIAL</t>
  </si>
  <si>
    <t>PLAN DE REPOSICIÓN APROBADO</t>
  </si>
  <si>
    <t>DEFINIR PLAN DE REPOCISION DE EQUIPO DE USO INDUSTRIAL HOSPITALARIO</t>
  </si>
  <si>
    <t xml:space="preserve">Porcentaje implementación de GEL
</t>
  </si>
  <si>
    <t>Numero de actividades ejecutadas* 100 / número de actividades definidas en el cronograma de GEL</t>
  </si>
  <si>
    <t>Número de cobros pre jurídicos iniciados por entidad en mora/ total entidades en mora  x 100</t>
  </si>
  <si>
    <t>Definir e implementar  plan para socializar  el modelo de prestación de servicios de salud.</t>
  </si>
  <si>
    <t>Número de actividades del plan realizadas / Número de actividades del plan programadas * 100</t>
  </si>
  <si>
    <t>Ejecutar plan para socializar el modelo de atención de servicios de salud.</t>
  </si>
  <si>
    <t>SIAU
Todos los servicios</t>
  </si>
  <si>
    <t>resultado promedio de aplicación de encuestas para las variables de discriminación y privacidad</t>
  </si>
  <si>
    <t>No de solicitudes presentadas para  conciliacion en derecho ante la supersalud con las EPS/Totalidad solicitudes que se concilian  X 100</t>
  </si>
  <si>
    <t>Número de conceptos técnicos radicados dentro de términos/Número de conceptos técnicos solicitados x 100</t>
  </si>
  <si>
    <t xml:space="preserve">  Desarrollar comité IAMI</t>
  </si>
  <si>
    <t>SOPORTE NUTRICIONAL Y METABOLICO</t>
  </si>
  <si>
    <t>Diseño e implementación del Programa de soporte nutricional y metabolico</t>
  </si>
  <si>
    <t>.
Número de requisitos de la norma con diseño de conformidad / Número total de requisitos de la norma OHSAS 18001 X 100</t>
  </si>
  <si>
    <t xml:space="preserve">Número de actividades realizadas del plan de Re inducción  / Número de actividades programadas del plan de Re inducción X 100 </t>
  </si>
  <si>
    <t xml:space="preserve">Verificar el cumplimiento de requisitos de hoja de vida para vinculacion </t>
  </si>
  <si>
    <t>No de personas que se les realizo induccion especifica en el puesto de trabajo del servicio y/o proceso / Total de personas nuevas  en el  servicio/ proceso en el periodo x 100</t>
  </si>
  <si>
    <t>100% de cumplimiento de  resolucion 1441</t>
  </si>
  <si>
    <t>PROGRAMA DE GESTION INTEGRAL DEL TALENTO HUMANO  (PEGITH)</t>
  </si>
  <si>
    <t>Programa de gestión institucional de calidad en salud (PGICS)</t>
  </si>
  <si>
    <t>CONTROL Y MONITOREO INSTITUCIONAL DE TRABAJO EN EQUIPO</t>
  </si>
  <si>
    <t>&gt;=80</t>
  </si>
  <si>
    <t>Creación, reglamentación,  programación, ejecusion y seguimiento de comites</t>
  </si>
  <si>
    <t>Total de comites evaluados  con calificacion &gt;80%</t>
  </si>
  <si>
    <t>Seguimiento y evaluacion  al cumplimiento de los planes de accion de los comites</t>
  </si>
  <si>
    <t>Número de actividades ejecutadas del plan de accion   / Número de actividades programadas x 100</t>
  </si>
  <si>
    <t>Desarrollar e implementar las acciones  para subsanar los hallazgos de las auditorias.</t>
  </si>
  <si>
    <t>Desarrollar e implementar las acciones para subsanar los hallazgos de las auditorias.</t>
  </si>
  <si>
    <t xml:space="preserve">Salud Ocupacional-Todos los servicios </t>
  </si>
  <si>
    <t xml:space="preserve">Definir plan De mejora OHSAS 18001.
</t>
  </si>
  <si>
    <t xml:space="preserve"> Implementación del sistema. según la norma OHSAS 18001.
</t>
  </si>
  <si>
    <t>&gt;=0.5</t>
  </si>
  <si>
    <t xml:space="preserve">Salud Ocupacional </t>
  </si>
  <si>
    <t>Gestion ambiental</t>
  </si>
  <si>
    <t>Número de actividades ejecutadas del PGIRHS / Número de actividades Programadas en el PGIRHS x100</t>
  </si>
  <si>
    <t xml:space="preserve">
Número de reconocimientos entregados / total de reconocimientos programados.x 100</t>
  </si>
  <si>
    <t>&gt;=0.55</t>
  </si>
  <si>
    <t>Lograr equilibrio financiero positivo entre el recaudo y el gasto (Equilibrio fi0%nciero mayor a uno entre el recaudo y el gasto)</t>
  </si>
  <si>
    <t>Número de indicadores del proceso que cumplen la meta propuesta / Total de indicadores del proceso x 100</t>
  </si>
  <si>
    <t>POLITICA DE CONSOLIDACION GERENCIAL Y ORGANIZACIONAL BASADA EN EL TALENTO HUMANO</t>
  </si>
  <si>
    <t>Todos los servicios -salud ocupacional</t>
  </si>
  <si>
    <t xml:space="preserve">INFORME   DE CUMPLIMIENTO POA </t>
  </si>
  <si>
    <t>Número de requisitos de la norma con diseño de conformidad / Número total de requisitos de la norma OHSAS 18001 X 100</t>
  </si>
  <si>
    <t>&gt;=0.5%</t>
  </si>
  <si>
    <t>Número de equipos priorizados  adquiridos  / total de equipos priorizados  x 100</t>
  </si>
  <si>
    <t>Numero de requisitos que  se cumplen por servicio / Total de requisitos aplicables</t>
  </si>
  <si>
    <t>Autoevaluación  resolucion 1441</t>
  </si>
  <si>
    <t>Informe de seguimiento  y cumplimiento al PAMEC</t>
  </si>
  <si>
    <t>&gt;=80%</t>
  </si>
  <si>
    <t xml:space="preserve">SIAU 
Todos los servicios </t>
  </si>
  <si>
    <t xml:space="preserve">Implementar plan general de mantenimiento </t>
  </si>
  <si>
    <t>Número de equipos priorizados  adquiridos  / total de equipos priorizados X 100</t>
  </si>
  <si>
    <t>&lt; = 3</t>
  </si>
  <si>
    <t xml:space="preserve">                                                                                                                                                        No de factores  que afectan la seguridad del equipo y han sido gestionados/ Total de criterios evaluados X 100</t>
  </si>
  <si>
    <t>Urgencias- COMITÉ DE MORTALIDAD</t>
  </si>
  <si>
    <t>Diseño y aprobación e implementacion  del programa de humanización del Servicio</t>
  </si>
  <si>
    <t>2.7 dias</t>
  </si>
  <si>
    <t>Coord  de Consulta Externa- COMITÉ DE MORTALIDAD</t>
  </si>
  <si>
    <t xml:space="preserve">Evaluación del programa según mecanismo de percepción de satisfacción por servicio. </t>
  </si>
  <si>
    <t>lider  Programa madre  Canguro-Servicios Ambulatorios</t>
  </si>
  <si>
    <r>
      <t xml:space="preserve">
</t>
    </r>
    <r>
      <rPr>
        <b/>
        <sz val="10"/>
        <rFont val="Tahoma"/>
        <family val="2"/>
      </rPr>
      <t xml:space="preserve">
EVIDENCIAS</t>
    </r>
  </si>
  <si>
    <t>Comité de mortalidad hospitalaria -COORDINACION CLINICAS QUIRURGICAS</t>
  </si>
  <si>
    <t xml:space="preserve">Comité de mortalidad hospitalaria - internación </t>
  </si>
  <si>
    <t xml:space="preserve">Comité de mortalidad hospitalaria -COORDINADOR UCIA </t>
  </si>
  <si>
    <t>Comité de mortalidad hospitalaria -COORDINADOR UCI  PEDIATRICA</t>
  </si>
  <si>
    <t>POLITICA DE CONSOLIDACION GERENCIAL Y ORGANIZACIONAL  BASADA EN EL TALENTO HUMANO</t>
  </si>
  <si>
    <t xml:space="preserve">implementación de plan de accion para dar cumplmiento a requisitos de BPE </t>
  </si>
  <si>
    <t>Implementar el sistema de Gestión Ambiental</t>
  </si>
  <si>
    <t xml:space="preserve">Todos los servicios-SIAU </t>
  </si>
  <si>
    <t>Gestión Academica</t>
  </si>
  <si>
    <t>COORDINADOR DEL PROCESO</t>
  </si>
  <si>
    <t xml:space="preserve">OBSERVACIONES </t>
  </si>
  <si>
    <t xml:space="preserve">PRODUCTO O FORMULA DEL INDICADOR DE LA ESTRATEGIA </t>
  </si>
  <si>
    <t>AVANCES  SEGÚN  CUMPLIMIENTO DE META</t>
  </si>
  <si>
    <t>Todos los servicios Asistenciales -Internación</t>
  </si>
  <si>
    <t xml:space="preserve">% de cumplimiento de legalización de adquicisiones. </t>
  </si>
  <si>
    <t>Número de actividades del programa de seguridad del paciente / Número de actividades del programa de seguridad del paciente * 101</t>
  </si>
  <si>
    <t>Diseño de programa  de  de seguridad del paciente.</t>
  </si>
  <si>
    <t>Definir e implementar estrategias para fortalecer el proceso de acreditación</t>
  </si>
  <si>
    <t>Número de actividades realizadas / Número de actividades programadas x 100</t>
  </si>
  <si>
    <t>MEDICO EPIDEMIOLOGO</t>
  </si>
  <si>
    <t>Número de actividades del programa de seguridad del paciente realizadas/ Número de actividades del programa de seguridad del paciente programadas * 100</t>
  </si>
  <si>
    <t>Comité de mortalidad hospitalaria -COORDINADOR UCI  NEONATAL</t>
  </si>
  <si>
    <t xml:space="preserve">63%
</t>
  </si>
  <si>
    <t>N°  de cursos implementados en plataforma de educación virtual/ total de cursos programados para el añoX 100</t>
  </si>
  <si>
    <t>Definir e implementar plan de dotación hospitalaria</t>
  </si>
  <si>
    <t>DEFINIR PLAN DE REPOCISION DE EQUIPO DE COMUNICACIONES E INFORMATICA</t>
  </si>
  <si>
    <t>SD</t>
  </si>
  <si>
    <t>Comunicaciones</t>
  </si>
  <si>
    <t>Comunicaciones como medio para Comercialización - mercadeo</t>
  </si>
  <si>
    <t xml:space="preserve"> Implementar programa de comunicaciones</t>
  </si>
  <si>
    <t>% cumplimiento del programa de comunicaciones</t>
  </si>
  <si>
    <t>Despliegue de actividades Plan de comunicaciones:
- comunicación externa
-cominicación interna
-publicidad</t>
  </si>
  <si>
    <t>Número de actividades ejecutadas en el periodo del plan de comunicaciones / Total de actividades programadas * 100</t>
  </si>
  <si>
    <t>OPORTUNIDAD EN LA REALIZACIÓN DE PROCEDIMIENTOS DE IMAGENOLOGIA EN PACIENTES DE URGENCIAS
Total dias de espera desde  la realización de estudios de imagenologia hasta la entrega del informe a  pacientes urgencias / No de estudios de imagenologia practicados a pacientes urgencias</t>
  </si>
  <si>
    <t>implementación  del programa de comunicaciones en el 100%</t>
  </si>
  <si>
    <t>publicidad</t>
  </si>
  <si>
    <t>Definicion y aprobación de Plan de comunicaciones:
- comunicación externa
-cominicación interna
-publicidad</t>
  </si>
  <si>
    <t>Plan de Comunicaciones definido y aprobado.</t>
  </si>
  <si>
    <t>Diseño  y elaboracion de material publicitario interno, externo y POP</t>
  </si>
  <si>
    <t>No de solicitudes ejecutadas / Total de solicitudes recepcionadas x 100</t>
  </si>
  <si>
    <t>Comunicaciones externa</t>
  </si>
  <si>
    <t>No de campañas realizadas / No de campañas programadas x 100</t>
  </si>
  <si>
    <t xml:space="preserve">3 campañas </t>
  </si>
  <si>
    <t>Implementación de campañas de prevención y de responsabilidad social</t>
  </si>
  <si>
    <t>Notiicas publicadas en los medios de comunicación</t>
  </si>
  <si>
    <t>No de noticias publicados en  los medios  / Numero de boletines y comunicados enviados a los medios x 100</t>
  </si>
  <si>
    <t>Comunicaciones interna</t>
  </si>
  <si>
    <t>Impacto de nuevos medios de comunicación interna</t>
  </si>
  <si>
    <t>Encuesta de reconocimiento y satisfaccion  a nuevos medios de comunicación organizacional</t>
  </si>
  <si>
    <t xml:space="preserve">
Salud Ocupacional Todos los servicios </t>
  </si>
  <si>
    <t xml:space="preserve">Estudio de cargas realizados en el 100% de los procesos.
</t>
  </si>
  <si>
    <t>Estudio de cargas realizados en el 100% de los procesos.</t>
  </si>
  <si>
    <t>30 MINUTOS</t>
  </si>
  <si>
    <t xml:space="preserve"> TODOS LOS SERVICIOS</t>
  </si>
  <si>
    <t>&lt; 5%</t>
  </si>
  <si>
    <t>Igual o menor  5%</t>
  </si>
  <si>
    <t>MENOR O IGUAL A 7 DIAS</t>
  </si>
  <si>
    <t>7 DIAS</t>
  </si>
  <si>
    <t xml:space="preserve">VERIFICACION  DE LA LISTA DE CHEQUEO PARA ADMISION A SALAS DE CIRUGIA </t>
  </si>
  <si>
    <t xml:space="preserve">  (numero de fichas de admisión a salas de cirugia diligenciadas completa y correctamente /total de pacienters operados en el periodo</t>
  </si>
  <si>
    <t>A   (numero de consentimientos informados diligenciados  completa y correctamente /total de pacienters operados en el periodo)</t>
  </si>
  <si>
    <t xml:space="preserve"> (numero de controles biologicos positivos/numero de controles biologicos realizados durante el mes)</t>
  </si>
  <si>
    <t xml:space="preserve">Porcentaje de utilización de capacidad instalada de quirofanos. </t>
  </si>
  <si>
    <t>Mayor al 80%</t>
  </si>
  <si>
    <t xml:space="preserve"> # de solicitudes diarias  y prescripciones no entregados o entregados parcialmente x 100 / Total de solicitudes y prescripciones radicadas</t>
  </si>
  <si>
    <t xml:space="preserve">
#DE FLEBITIS BACTERIANAS  
/  #DIAS VENOPUNCIÓN*1000</t>
  </si>
  <si>
    <t xml:space="preserve">Mayor o igual a 45% </t>
  </si>
  <si>
    <t xml:space="preserve">probabilidad del fallo en contra final/valor economico pretrendido ajustado </t>
  </si>
  <si>
    <t>Urgencias- Todos los servicios</t>
  </si>
  <si>
    <t>Numero de jornadas académicas realizadas / jornadas programadas X100</t>
  </si>
  <si>
    <t>&gt;=65%</t>
  </si>
  <si>
    <t>implementación del programa de gestión documental</t>
  </si>
  <si>
    <t>Todos los servicios- calidad</t>
  </si>
  <si>
    <t>Número de indicadores de obligatorio reporte entregados dentro del termino/ total de indicadores de obligatorio reporte x 100</t>
  </si>
  <si>
    <t>Número de auditorias de historia clínicas  realizadas/ total de auditorias programadas  x 100</t>
  </si>
  <si>
    <t>Número de guías y procedimientos con versión vigente/ Total de Guías y procedimientos institucionales x 100</t>
  </si>
  <si>
    <t xml:space="preserve">Calidad- Todos los servicios </t>
  </si>
  <si>
    <t>calidad</t>
  </si>
  <si>
    <t>Calidad-Todos los servicios</t>
  </si>
  <si>
    <t>Programa aprobado</t>
  </si>
  <si>
    <t>Financiera-todos los servicios</t>
  </si>
  <si>
    <t xml:space="preserve"> Numero de Accidentes de trabajo ocurridos en un periodo/Total de Trabajadores de la intitucionx 100</t>
  </si>
  <si>
    <t xml:space="preserve"> Numero de activos con destinatario asignado/ total de activos identificados en el periodo x 100</t>
  </si>
  <si>
    <t>&lt; = 25%</t>
  </si>
  <si>
    <t>Sumatoria de Tiempo  de paro de un equipo por mantenimiento correctivo / Total de Mantenientos Correctivos</t>
  </si>
  <si>
    <t>MENOR 10 MIN</t>
  </si>
  <si>
    <t>&lt; 3 HORAS</t>
  </si>
  <si>
    <t xml:space="preserve">Tiempo respuesta quejas
Número de quejas contestadas dentro de términos / Número Total de quejas x 100
</t>
  </si>
  <si>
    <t>PORCENTAJE DE CANCELACION DE CIRUGIA PROGRAMADA</t>
  </si>
  <si>
    <t xml:space="preserve"> Número de cirugias canceladas/ total de cirugias programadas x 100</t>
  </si>
  <si>
    <t xml:space="preserve"> Sumatoria de los días trasncurridos entre la solicitud de programación de cirugía hasta la realización de la misma / total de cirugias programadas.</t>
  </si>
  <si>
    <t xml:space="preserve">(numero de pacientes hospitalizados que recibieron la preparación prequirurgica adecuda/total de pacientes  hospitalizados a quienes se les realizó intervención quirúrgica) </t>
  </si>
  <si>
    <t>MENOR A 4%</t>
  </si>
  <si>
    <t>menor o igual a 4%</t>
  </si>
  <si>
    <t>% DEPURACION Y UNIFICACION  DEL ARCHIVO DE HISTORIAS CLINICAS: No  series de HC intervenidas / Total de series de HC existentes x 100</t>
  </si>
  <si>
    <t>21MIN</t>
  </si>
  <si>
    <t>Oportunidad generacion de orden  compra</t>
  </si>
  <si>
    <t>20 dias habiles</t>
  </si>
  <si>
    <t>sumatoria promedio de los dias entre la fecha de recibido de la solicitud de necesidad con disponibilidad presupuestal y la fecha de elaboracion de la orden de compra</t>
  </si>
  <si>
    <t>pd</t>
  </si>
  <si>
    <t xml:space="preserve"> # de ordenes de compra tramitadas/  # de facturas radicadas en tesoreria en el mes    /x 100</t>
  </si>
  <si>
    <t xml:space="preserve">Numero de titulos depurados / No. de titulos reportados por banco agrario x 100
</t>
  </si>
  <si>
    <t>Numero de acciones constitucionales atendidas / total de acciones constitucionales adelantadas en contra de la entidad x 100</t>
  </si>
  <si>
    <t>Número de acciones judiciales  con respuesta oportuna / total de acciones judiciales radicadas x 100</t>
  </si>
  <si>
    <t>Numero de solicitudes de cionciliación con respuesta oportuna / Total de solicitudes de conciliacion adelantadas en contra de la entidad x 100</t>
  </si>
  <si>
    <t>Numero de conceptos y asesorias realizadas / Total de solicutdes de conceptos y asesorias radicados x 100</t>
  </si>
  <si>
    <t>Numero de informes presentados en termino / Total de informes solicitados x 100</t>
  </si>
</sst>
</file>

<file path=xl/styles.xml><?xml version="1.0" encoding="utf-8"?>
<styleSheet xmlns="http://schemas.openxmlformats.org/spreadsheetml/2006/main">
  <numFmts count="8">
    <numFmt numFmtId="43" formatCode="_(* #,##0.00_);_(* \(#,##0.00\);_(* &quot;-&quot;??_);_(@_)"/>
    <numFmt numFmtId="164" formatCode="0.0%"/>
    <numFmt numFmtId="165" formatCode="0.0000%"/>
    <numFmt numFmtId="166" formatCode="0.00000%"/>
    <numFmt numFmtId="167" formatCode="0.000000%"/>
    <numFmt numFmtId="168" formatCode="0.000"/>
    <numFmt numFmtId="169" formatCode="0.0000"/>
    <numFmt numFmtId="170" formatCode="0.000%"/>
  </numFmts>
  <fonts count="59">
    <font>
      <sz val="11"/>
      <color theme="1"/>
      <name val="Calibri"/>
      <family val="2"/>
      <scheme val="minor"/>
    </font>
    <font>
      <sz val="11"/>
      <color theme="1"/>
      <name val="Calibri"/>
      <family val="2"/>
      <scheme val="minor"/>
    </font>
    <font>
      <sz val="11"/>
      <color theme="1"/>
      <name val="Calibri"/>
      <family val="2"/>
    </font>
    <font>
      <b/>
      <sz val="10"/>
      <name val="Tahoma"/>
      <family val="2"/>
    </font>
    <font>
      <sz val="8"/>
      <name val="Tahoma"/>
      <family val="2"/>
    </font>
    <font>
      <b/>
      <sz val="10"/>
      <color theme="0"/>
      <name val="Tahoma"/>
      <family val="2"/>
    </font>
    <font>
      <sz val="10"/>
      <name val="Tahoma"/>
      <family val="2"/>
    </font>
    <font>
      <b/>
      <sz val="8"/>
      <color indexed="81"/>
      <name val="Tahoma"/>
      <family val="2"/>
    </font>
    <font>
      <sz val="8"/>
      <color indexed="81"/>
      <name val="Tahoma"/>
      <family val="2"/>
    </font>
    <font>
      <sz val="10"/>
      <color theme="1"/>
      <name val="Tahoma"/>
      <family val="2"/>
    </font>
    <font>
      <sz val="10"/>
      <color theme="1"/>
      <name val="Calibri"/>
      <family val="2"/>
      <scheme val="minor"/>
    </font>
    <font>
      <sz val="10"/>
      <color rgb="FF000000"/>
      <name val="Tahoma"/>
      <family val="2"/>
    </font>
    <font>
      <b/>
      <sz val="10"/>
      <color theme="1"/>
      <name val="Calibri"/>
      <family val="2"/>
      <scheme val="minor"/>
    </font>
    <font>
      <b/>
      <sz val="10"/>
      <color indexed="8"/>
      <name val="Tahoma"/>
      <family val="2"/>
    </font>
    <font>
      <b/>
      <sz val="8"/>
      <name val="Tahoma"/>
      <family val="2"/>
    </font>
    <font>
      <sz val="18"/>
      <color theme="1"/>
      <name val="Calibri"/>
      <family val="2"/>
      <scheme val="minor"/>
    </font>
    <font>
      <sz val="16"/>
      <color theme="1"/>
      <name val="Calibri"/>
      <family val="2"/>
      <scheme val="minor"/>
    </font>
    <font>
      <sz val="20"/>
      <color theme="1"/>
      <name val="Calibri"/>
      <family val="2"/>
      <scheme val="minor"/>
    </font>
    <font>
      <b/>
      <sz val="14"/>
      <color indexed="8"/>
      <name val="Tahoma"/>
      <family val="2"/>
    </font>
    <font>
      <b/>
      <sz val="9"/>
      <name val="Tahoma"/>
      <family val="2"/>
    </font>
    <font>
      <b/>
      <sz val="11"/>
      <color indexed="8"/>
      <name val="Tahoma"/>
      <family val="2"/>
    </font>
    <font>
      <sz val="18"/>
      <name val="Tahoma"/>
      <family val="2"/>
    </font>
    <font>
      <sz val="14"/>
      <color theme="1"/>
      <name val="Tahoma"/>
      <family val="2"/>
    </font>
    <font>
      <sz val="16"/>
      <color theme="1"/>
      <name val="Tahoma"/>
      <family val="2"/>
    </font>
    <font>
      <sz val="18"/>
      <color theme="1"/>
      <name val="Tahoma"/>
      <family val="2"/>
    </font>
    <font>
      <sz val="22"/>
      <color theme="1"/>
      <name val="Calibri"/>
      <family val="2"/>
      <scheme val="minor"/>
    </font>
    <font>
      <sz val="26"/>
      <color theme="1"/>
      <name val="Calibri"/>
      <family val="2"/>
      <scheme val="minor"/>
    </font>
    <font>
      <b/>
      <sz val="12"/>
      <color theme="1"/>
      <name val="Calibri"/>
      <family val="2"/>
      <scheme val="minor"/>
    </font>
    <font>
      <u/>
      <sz val="11"/>
      <color theme="10"/>
      <name val="Calibri"/>
      <family val="2"/>
    </font>
    <font>
      <sz val="13"/>
      <color theme="7" tint="-0.499984740745262"/>
      <name val="Calibri"/>
      <family val="2"/>
      <scheme val="minor"/>
    </font>
    <font>
      <u/>
      <sz val="13"/>
      <color theme="7" tint="-0.499984740745262"/>
      <name val="Calibri"/>
      <family val="2"/>
    </font>
    <font>
      <sz val="13"/>
      <color theme="1"/>
      <name val="Calibri"/>
      <family val="2"/>
      <scheme val="minor"/>
    </font>
    <font>
      <b/>
      <sz val="13"/>
      <color theme="9" tint="-0.499984740745262"/>
      <name val="Calibri"/>
      <family val="2"/>
      <scheme val="minor"/>
    </font>
    <font>
      <u/>
      <sz val="20"/>
      <color theme="9" tint="-0.499984740745262"/>
      <name val="Calibri"/>
      <family val="2"/>
    </font>
    <font>
      <u/>
      <sz val="36"/>
      <color theme="10"/>
      <name val="Calibri"/>
      <family val="2"/>
    </font>
    <font>
      <u/>
      <sz val="36"/>
      <color theme="1" tint="0.34998626667073579"/>
      <name val="Calibri"/>
      <family val="2"/>
    </font>
    <font>
      <sz val="14"/>
      <color theme="1"/>
      <name val="Calibri"/>
      <family val="2"/>
      <scheme val="minor"/>
    </font>
    <font>
      <sz val="24"/>
      <color theme="1"/>
      <name val="Calibri"/>
      <family val="2"/>
      <scheme val="minor"/>
    </font>
    <font>
      <sz val="20"/>
      <color theme="1"/>
      <name val="Tahoma"/>
      <family val="2"/>
    </font>
    <font>
      <sz val="22"/>
      <color theme="1"/>
      <name val="Tahoma"/>
      <family val="2"/>
    </font>
    <font>
      <sz val="16"/>
      <name val="Tahoma"/>
      <family val="2"/>
    </font>
    <font>
      <sz val="10"/>
      <name val="Calibri"/>
      <family val="2"/>
      <scheme val="minor"/>
    </font>
    <font>
      <sz val="10"/>
      <color rgb="FFFF0000"/>
      <name val="Calibri"/>
      <family val="2"/>
      <scheme val="minor"/>
    </font>
    <font>
      <b/>
      <sz val="18"/>
      <color theme="1"/>
      <name val="Calibri"/>
      <family val="2"/>
      <scheme val="minor"/>
    </font>
    <font>
      <b/>
      <sz val="9"/>
      <color indexed="81"/>
      <name val="Tahoma"/>
      <family val="2"/>
    </font>
    <font>
      <sz val="9"/>
      <color indexed="81"/>
      <name val="Tahoma"/>
      <family val="2"/>
    </font>
    <font>
      <sz val="9"/>
      <name val="Tahoma"/>
      <family val="2"/>
    </font>
    <font>
      <sz val="8"/>
      <color indexed="81"/>
      <name val="Tahoma"/>
      <charset val="1"/>
    </font>
    <font>
      <b/>
      <sz val="8"/>
      <color indexed="81"/>
      <name val="Tahoma"/>
      <charset val="1"/>
    </font>
    <font>
      <b/>
      <sz val="9"/>
      <color indexed="81"/>
      <name val="Tahoma"/>
      <charset val="1"/>
    </font>
    <font>
      <sz val="12"/>
      <name val="Tahoma"/>
      <family val="2"/>
    </font>
    <font>
      <u/>
      <sz val="72"/>
      <color theme="1" tint="0.34998626667073579"/>
      <name val="Calibri"/>
      <family val="2"/>
    </font>
    <font>
      <u/>
      <sz val="72"/>
      <color theme="10"/>
      <name val="Calibri"/>
      <family val="2"/>
    </font>
    <font>
      <u/>
      <sz val="13"/>
      <color theme="7" tint="-0.499984740745262"/>
      <name val="Calibri"/>
      <family val="2"/>
      <scheme val="minor"/>
    </font>
    <font>
      <b/>
      <sz val="10"/>
      <color indexed="81"/>
      <name val="Tahoma"/>
      <family val="2"/>
    </font>
    <font>
      <b/>
      <sz val="22"/>
      <color theme="1"/>
      <name val="Calibri"/>
      <family val="2"/>
      <scheme val="minor"/>
    </font>
    <font>
      <b/>
      <sz val="11"/>
      <color theme="0"/>
      <name val="Tahoma"/>
      <family val="2"/>
    </font>
    <font>
      <b/>
      <sz val="16"/>
      <color theme="0"/>
      <name val="Tahoma"/>
      <family val="2"/>
    </font>
    <font>
      <sz val="14"/>
      <name val="Tahoma"/>
      <family val="2"/>
    </font>
  </fonts>
  <fills count="22">
    <fill>
      <patternFill patternType="none"/>
    </fill>
    <fill>
      <patternFill patternType="gray125"/>
    </fill>
    <fill>
      <patternFill patternType="solid">
        <fgColor theme="3" tint="0.59999389629810485"/>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rgb="FFEAF1DD"/>
        <bgColor indexed="64"/>
      </patternFill>
    </fill>
    <fill>
      <patternFill patternType="solid">
        <fgColor rgb="FFD7E4BC"/>
        <bgColor indexed="64"/>
      </patternFill>
    </fill>
    <fill>
      <patternFill patternType="solid">
        <fgColor theme="0"/>
        <bgColor indexed="64"/>
      </patternFill>
    </fill>
    <fill>
      <patternFill patternType="solid">
        <fgColor rgb="FFFFC000"/>
        <bgColor indexed="64"/>
      </patternFill>
    </fill>
    <fill>
      <patternFill patternType="solid">
        <fgColor theme="7" tint="0.59999389629810485"/>
        <bgColor indexed="64"/>
      </patternFill>
    </fill>
    <fill>
      <patternFill patternType="solid">
        <fgColor theme="4" tint="0.3999450666829432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7030A0"/>
        <bgColor indexed="64"/>
      </patternFill>
    </fill>
  </fills>
  <borders count="2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4" fillId="0" borderId="0"/>
    <xf numFmtId="0" fontId="28" fillId="0" borderId="0" applyNumberFormat="0" applyFill="0" applyBorder="0" applyAlignment="0" applyProtection="0">
      <alignment vertical="top"/>
      <protection locked="0"/>
    </xf>
  </cellStyleXfs>
  <cellXfs count="1100">
    <xf numFmtId="0" fontId="0" fillId="0" borderId="0" xfId="0"/>
    <xf numFmtId="0" fontId="4" fillId="0" borderId="0" xfId="4"/>
    <xf numFmtId="0" fontId="4" fillId="0" borderId="0" xfId="4" applyAlignment="1">
      <alignment horizontal="center" vertical="center"/>
    </xf>
    <xf numFmtId="0" fontId="4" fillId="13" borderId="3" xfId="4" applyFont="1" applyFill="1" applyBorder="1" applyAlignment="1">
      <alignment vertical="center" wrapText="1"/>
    </xf>
    <xf numFmtId="9" fontId="4" fillId="13" borderId="3" xfId="4" applyNumberFormat="1" applyFont="1" applyFill="1" applyBorder="1" applyAlignment="1">
      <alignment horizontal="center" vertical="center" wrapText="1"/>
    </xf>
    <xf numFmtId="0" fontId="4" fillId="0" borderId="3" xfId="4" applyFont="1" applyFill="1" applyBorder="1" applyAlignment="1">
      <alignment vertical="center" wrapText="1"/>
    </xf>
    <xf numFmtId="164" fontId="4" fillId="13" borderId="3" xfId="4" applyNumberFormat="1" applyFont="1" applyFill="1" applyBorder="1" applyAlignment="1">
      <alignment horizontal="center" vertical="center" wrapText="1"/>
    </xf>
    <xf numFmtId="9" fontId="4" fillId="13" borderId="3" xfId="4" applyNumberFormat="1" applyFont="1" applyFill="1" applyBorder="1" applyAlignment="1">
      <alignment vertical="center" wrapText="1"/>
    </xf>
    <xf numFmtId="10" fontId="4" fillId="13" borderId="3" xfId="4" applyNumberFormat="1" applyFont="1" applyFill="1" applyBorder="1" applyAlignment="1">
      <alignment horizontal="center" vertical="center" wrapText="1"/>
    </xf>
    <xf numFmtId="0" fontId="4" fillId="0" borderId="3" xfId="4" applyFont="1" applyBorder="1" applyAlignment="1">
      <alignment vertical="center" wrapText="1"/>
    </xf>
    <xf numFmtId="10" fontId="4" fillId="0" borderId="3" xfId="4" applyNumberFormat="1" applyFont="1" applyBorder="1" applyAlignment="1">
      <alignment horizontal="center" vertical="center" wrapText="1"/>
    </xf>
    <xf numFmtId="9" fontId="4" fillId="0" borderId="3" xfId="4" applyNumberFormat="1" applyFont="1" applyBorder="1" applyAlignment="1">
      <alignment horizontal="center" vertical="center"/>
    </xf>
    <xf numFmtId="0" fontId="4" fillId="0" borderId="3" xfId="4" applyFont="1" applyFill="1" applyBorder="1" applyAlignment="1">
      <alignment horizontal="center" vertical="center" wrapText="1"/>
    </xf>
    <xf numFmtId="9" fontId="4" fillId="0" borderId="3" xfId="4" applyNumberFormat="1" applyFont="1" applyFill="1" applyBorder="1" applyAlignment="1">
      <alignment horizontal="center" vertical="center" wrapText="1"/>
    </xf>
    <xf numFmtId="10" fontId="4" fillId="0" borderId="3" xfId="4" applyNumberFormat="1" applyFont="1" applyFill="1" applyBorder="1" applyAlignment="1">
      <alignment horizontal="center" vertical="center" wrapText="1"/>
    </xf>
    <xf numFmtId="0" fontId="4" fillId="0" borderId="3" xfId="4" applyFont="1" applyFill="1" applyBorder="1" applyAlignment="1">
      <alignment horizontal="left" vertical="center" wrapText="1"/>
    </xf>
    <xf numFmtId="0" fontId="4" fillId="13" borderId="3" xfId="4" applyFont="1" applyFill="1" applyBorder="1" applyAlignment="1">
      <alignment horizontal="left" vertical="center" wrapText="1"/>
    </xf>
    <xf numFmtId="0" fontId="4" fillId="0" borderId="3" xfId="4" applyFont="1" applyBorder="1" applyAlignment="1">
      <alignment horizontal="center" vertical="center"/>
    </xf>
    <xf numFmtId="0" fontId="4" fillId="0" borderId="3" xfId="4" applyFont="1" applyBorder="1" applyAlignment="1">
      <alignment wrapText="1"/>
    </xf>
    <xf numFmtId="0" fontId="0" fillId="16" borderId="0" xfId="0" applyFill="1" applyBorder="1"/>
    <xf numFmtId="0" fontId="29" fillId="16" borderId="0" xfId="0" applyFont="1" applyFill="1" applyBorder="1"/>
    <xf numFmtId="0" fontId="30" fillId="16" borderId="0" xfId="5" applyFont="1" applyFill="1" applyBorder="1" applyAlignment="1" applyProtection="1"/>
    <xf numFmtId="0" fontId="31" fillId="16" borderId="0" xfId="0" applyFont="1" applyFill="1" applyBorder="1"/>
    <xf numFmtId="0" fontId="32" fillId="16" borderId="0" xfId="0" applyFont="1" applyFill="1" applyBorder="1"/>
    <xf numFmtId="0" fontId="33" fillId="16" borderId="0" xfId="5" applyFont="1" applyFill="1" applyBorder="1" applyAlignment="1" applyProtection="1"/>
    <xf numFmtId="9" fontId="4" fillId="0" borderId="3" xfId="4" applyNumberFormat="1" applyFont="1" applyFill="1" applyBorder="1" applyAlignment="1">
      <alignment horizontal="center" vertical="center"/>
    </xf>
    <xf numFmtId="0" fontId="4" fillId="0" borderId="3" xfId="4" applyFont="1" applyFill="1" applyBorder="1" applyAlignment="1">
      <alignment horizontal="center" vertical="center"/>
    </xf>
    <xf numFmtId="0" fontId="4" fillId="0" borderId="3" xfId="4" applyFont="1" applyBorder="1" applyAlignment="1">
      <alignment horizontal="center" vertical="center" wrapText="1"/>
    </xf>
    <xf numFmtId="0" fontId="4" fillId="13" borderId="3" xfId="4" applyFont="1" applyFill="1" applyBorder="1" applyAlignment="1">
      <alignment horizontal="center" vertical="center" wrapText="1"/>
    </xf>
    <xf numFmtId="0" fontId="14" fillId="13" borderId="3" xfId="4" applyFont="1" applyFill="1" applyBorder="1" applyAlignment="1">
      <alignment horizontal="center" vertical="center" wrapText="1"/>
    </xf>
    <xf numFmtId="0" fontId="19" fillId="2" borderId="3" xfId="4" applyFont="1" applyFill="1" applyBorder="1" applyAlignment="1">
      <alignment horizontal="center" vertical="center" wrapText="1"/>
    </xf>
    <xf numFmtId="0" fontId="4" fillId="2" borderId="3" xfId="4" applyFont="1" applyFill="1" applyBorder="1" applyAlignment="1">
      <alignment vertical="center" wrapText="1"/>
    </xf>
    <xf numFmtId="9" fontId="4" fillId="0" borderId="3" xfId="4" applyNumberFormat="1" applyFont="1" applyBorder="1" applyAlignment="1">
      <alignment horizontal="center" vertical="center" wrapText="1"/>
    </xf>
    <xf numFmtId="9" fontId="4" fillId="0" borderId="3" xfId="4" applyNumberFormat="1" applyFont="1" applyFill="1" applyBorder="1" applyAlignment="1">
      <alignment vertical="center" wrapText="1"/>
    </xf>
    <xf numFmtId="0" fontId="4" fillId="13" borderId="0" xfId="4" applyFill="1"/>
    <xf numFmtId="0" fontId="4" fillId="13" borderId="0" xfId="4" applyFill="1" applyAlignment="1">
      <alignment horizontal="center" vertical="center"/>
    </xf>
    <xf numFmtId="9" fontId="29" fillId="19" borderId="3" xfId="0" applyNumberFormat="1" applyFont="1" applyFill="1" applyBorder="1"/>
    <xf numFmtId="0" fontId="10" fillId="0" borderId="0" xfId="0" applyFont="1" applyProtection="1">
      <protection locked="0"/>
    </xf>
    <xf numFmtId="9" fontId="5" fillId="2" borderId="3" xfId="2" applyFont="1" applyFill="1" applyBorder="1" applyAlignment="1" applyProtection="1">
      <alignment horizontal="center" vertical="center" wrapText="1"/>
      <protection locked="0"/>
    </xf>
    <xf numFmtId="0" fontId="6" fillId="4" borderId="3" xfId="3" applyFont="1" applyFill="1" applyBorder="1" applyAlignment="1" applyProtection="1">
      <alignment horizontal="center" vertical="center" wrapText="1"/>
      <protection locked="0"/>
    </xf>
    <xf numFmtId="9" fontId="10" fillId="15" borderId="3" xfId="2" applyFont="1" applyFill="1" applyBorder="1" applyProtection="1">
      <protection locked="0"/>
    </xf>
    <xf numFmtId="0" fontId="10" fillId="0" borderId="3" xfId="0" applyFont="1" applyBorder="1" applyAlignment="1" applyProtection="1">
      <alignment horizontal="justify" vertical="top"/>
      <protection locked="0"/>
    </xf>
    <xf numFmtId="0" fontId="41" fillId="0" borderId="3" xfId="0" applyFont="1" applyBorder="1" applyAlignment="1" applyProtection="1">
      <alignment horizontal="justify" vertical="top"/>
      <protection locked="0"/>
    </xf>
    <xf numFmtId="9" fontId="6" fillId="4" borderId="3" xfId="3" applyNumberFormat="1" applyFont="1" applyFill="1" applyBorder="1" applyAlignment="1" applyProtection="1">
      <alignment horizontal="center" vertical="center" wrapText="1"/>
      <protection locked="0"/>
    </xf>
    <xf numFmtId="9" fontId="6" fillId="4" borderId="3" xfId="3" applyNumberFormat="1" applyFont="1" applyFill="1" applyBorder="1" applyAlignment="1" applyProtection="1">
      <alignment horizontal="center" vertical="center"/>
      <protection locked="0"/>
    </xf>
    <xf numFmtId="9" fontId="6" fillId="4" borderId="3" xfId="2" applyFont="1" applyFill="1" applyBorder="1" applyAlignment="1" applyProtection="1">
      <alignment horizontal="center" vertical="center" wrapText="1"/>
      <protection locked="0"/>
    </xf>
    <xf numFmtId="0" fontId="6" fillId="4" borderId="3" xfId="2" applyNumberFormat="1" applyFont="1" applyFill="1" applyBorder="1" applyAlignment="1" applyProtection="1">
      <alignment horizontal="center" vertical="center" wrapText="1"/>
      <protection locked="0"/>
    </xf>
    <xf numFmtId="0" fontId="6" fillId="4" borderId="3" xfId="3" applyFont="1" applyFill="1" applyBorder="1" applyAlignment="1" applyProtection="1">
      <alignment horizontal="center" vertical="center"/>
      <protection locked="0"/>
    </xf>
    <xf numFmtId="164" fontId="6" fillId="4" borderId="3" xfId="3" applyNumberFormat="1" applyFont="1" applyFill="1" applyBorder="1" applyAlignment="1" applyProtection="1">
      <alignment horizontal="center" vertical="center" wrapText="1"/>
      <protection locked="0"/>
    </xf>
    <xf numFmtId="0" fontId="6" fillId="5" borderId="3" xfId="4" applyFont="1" applyFill="1" applyBorder="1" applyAlignment="1" applyProtection="1">
      <alignment horizontal="center" vertical="center" wrapText="1"/>
      <protection locked="0"/>
    </xf>
    <xf numFmtId="9" fontId="6" fillId="5" borderId="3" xfId="4" applyNumberFormat="1" applyFont="1" applyFill="1" applyBorder="1" applyAlignment="1" applyProtection="1">
      <alignment horizontal="center" vertical="center" wrapText="1"/>
      <protection locked="0"/>
    </xf>
    <xf numFmtId="9" fontId="6" fillId="5" borderId="3" xfId="3" applyNumberFormat="1" applyFont="1" applyFill="1" applyBorder="1" applyAlignment="1" applyProtection="1">
      <alignment horizontal="center" vertical="center" wrapText="1"/>
      <protection locked="0"/>
    </xf>
    <xf numFmtId="9" fontId="6" fillId="5" borderId="3" xfId="3" applyNumberFormat="1" applyFont="1" applyFill="1" applyBorder="1" applyAlignment="1" applyProtection="1">
      <alignment horizontal="center" vertical="center"/>
      <protection locked="0"/>
    </xf>
    <xf numFmtId="0" fontId="6" fillId="5" borderId="3" xfId="3" applyFont="1" applyFill="1" applyBorder="1" applyAlignment="1" applyProtection="1">
      <alignment horizontal="center" vertical="center" wrapText="1"/>
      <protection locked="0"/>
    </xf>
    <xf numFmtId="9" fontId="6" fillId="5" borderId="3" xfId="2" applyFont="1" applyFill="1" applyBorder="1" applyAlignment="1" applyProtection="1">
      <alignment horizontal="center" vertical="center" wrapText="1"/>
      <protection locked="0"/>
    </xf>
    <xf numFmtId="9" fontId="6" fillId="5" borderId="4" xfId="2" applyFont="1" applyFill="1" applyBorder="1" applyAlignment="1" applyProtection="1">
      <alignment horizontal="center" vertical="center" wrapText="1"/>
      <protection locked="0"/>
    </xf>
    <xf numFmtId="164" fontId="6" fillId="5" borderId="3" xfId="3" applyNumberFormat="1" applyFont="1" applyFill="1" applyBorder="1" applyAlignment="1" applyProtection="1">
      <alignment horizontal="center" vertical="center" wrapText="1"/>
      <protection locked="0"/>
    </xf>
    <xf numFmtId="0" fontId="6" fillId="6" borderId="3" xfId="4" applyFont="1" applyFill="1" applyBorder="1" applyAlignment="1" applyProtection="1">
      <alignment horizontal="center" vertical="center" wrapText="1"/>
      <protection locked="0"/>
    </xf>
    <xf numFmtId="0" fontId="6" fillId="6" borderId="3" xfId="3" applyFont="1" applyFill="1" applyBorder="1" applyAlignment="1" applyProtection="1">
      <alignment horizontal="center" vertical="center" wrapText="1"/>
      <protection locked="0"/>
    </xf>
    <xf numFmtId="9" fontId="6" fillId="6" borderId="3" xfId="3" applyNumberFormat="1" applyFont="1" applyFill="1" applyBorder="1" applyAlignment="1" applyProtection="1">
      <alignment horizontal="center" vertical="center" wrapText="1"/>
      <protection locked="0"/>
    </xf>
    <xf numFmtId="0" fontId="6" fillId="6" borderId="3" xfId="3" applyFont="1" applyFill="1" applyBorder="1" applyAlignment="1" applyProtection="1">
      <alignment horizontal="center" vertical="center"/>
      <protection locked="0"/>
    </xf>
    <xf numFmtId="9" fontId="6" fillId="6" borderId="3" xfId="3" applyNumberFormat="1" applyFont="1" applyFill="1" applyBorder="1" applyAlignment="1" applyProtection="1">
      <alignment horizontal="center" vertical="center"/>
      <protection locked="0"/>
    </xf>
    <xf numFmtId="9" fontId="6" fillId="6" borderId="3" xfId="4" applyNumberFormat="1" applyFont="1" applyFill="1" applyBorder="1" applyAlignment="1" applyProtection="1">
      <alignment horizontal="center" vertical="center" wrapText="1"/>
      <protection locked="0"/>
    </xf>
    <xf numFmtId="10" fontId="6" fillId="6" borderId="3" xfId="3" applyNumberFormat="1" applyFont="1" applyFill="1" applyBorder="1" applyAlignment="1" applyProtection="1">
      <alignment horizontal="center" vertical="center" wrapText="1"/>
      <protection locked="0"/>
    </xf>
    <xf numFmtId="0" fontId="6" fillId="8" borderId="3" xfId="3" applyFont="1" applyFill="1" applyBorder="1" applyAlignment="1" applyProtection="1">
      <alignment horizontal="center" vertical="center" wrapText="1"/>
      <protection locked="0"/>
    </xf>
    <xf numFmtId="0" fontId="5" fillId="2" borderId="3" xfId="4" applyFont="1" applyFill="1" applyBorder="1" applyAlignment="1" applyProtection="1">
      <alignment vertical="center" textRotation="255"/>
      <protection locked="0"/>
    </xf>
    <xf numFmtId="0" fontId="6" fillId="7" borderId="3" xfId="4" applyFont="1" applyFill="1" applyBorder="1" applyAlignment="1" applyProtection="1">
      <alignment horizontal="center" vertical="center" wrapText="1"/>
      <protection locked="0"/>
    </xf>
    <xf numFmtId="9" fontId="6" fillId="7" borderId="3" xfId="4" applyNumberFormat="1" applyFont="1" applyFill="1" applyBorder="1" applyAlignment="1" applyProtection="1">
      <alignment horizontal="center" vertical="center" wrapText="1"/>
      <protection locked="0"/>
    </xf>
    <xf numFmtId="9" fontId="6" fillId="7" borderId="3" xfId="3" applyNumberFormat="1" applyFont="1" applyFill="1" applyBorder="1" applyAlignment="1" applyProtection="1">
      <alignment horizontal="center" vertical="center" wrapText="1"/>
      <protection locked="0"/>
    </xf>
    <xf numFmtId="9" fontId="6" fillId="7" borderId="3" xfId="3" applyNumberFormat="1" applyFont="1" applyFill="1" applyBorder="1" applyAlignment="1" applyProtection="1">
      <alignment horizontal="center" vertical="center"/>
      <protection locked="0"/>
    </xf>
    <xf numFmtId="0" fontId="6" fillId="7" borderId="3" xfId="3" applyFont="1" applyFill="1" applyBorder="1" applyAlignment="1" applyProtection="1">
      <alignment horizontal="center" vertical="center" wrapText="1"/>
      <protection locked="0"/>
    </xf>
    <xf numFmtId="0" fontId="10" fillId="15" borderId="3" xfId="0" applyFont="1" applyFill="1" applyBorder="1" applyProtection="1">
      <protection locked="0"/>
    </xf>
    <xf numFmtId="9" fontId="25" fillId="18" borderId="3" xfId="2" applyFont="1" applyFill="1" applyBorder="1" applyAlignment="1" applyProtection="1">
      <alignment horizontal="center" vertical="center"/>
      <protection locked="0"/>
    </xf>
    <xf numFmtId="9" fontId="5" fillId="2" borderId="7" xfId="2" applyFont="1" applyFill="1" applyBorder="1" applyAlignment="1" applyProtection="1">
      <alignment vertical="center" wrapText="1"/>
      <protection locked="0"/>
    </xf>
    <xf numFmtId="0" fontId="6" fillId="10" borderId="3" xfId="4" applyFont="1" applyFill="1" applyBorder="1" applyAlignment="1" applyProtection="1">
      <alignment horizontal="center" vertical="center" wrapText="1"/>
      <protection locked="0"/>
    </xf>
    <xf numFmtId="9" fontId="6" fillId="10" borderId="3" xfId="4" applyNumberFormat="1" applyFont="1" applyFill="1" applyBorder="1" applyAlignment="1" applyProtection="1">
      <alignment horizontal="center" vertical="center" wrapText="1"/>
      <protection locked="0"/>
    </xf>
    <xf numFmtId="9" fontId="6" fillId="10" borderId="3" xfId="2" applyFont="1" applyFill="1" applyBorder="1" applyAlignment="1" applyProtection="1">
      <alignment horizontal="center" vertical="center" wrapText="1"/>
      <protection locked="0"/>
    </xf>
    <xf numFmtId="9" fontId="6" fillId="3" borderId="3" xfId="2" applyFont="1" applyFill="1" applyBorder="1" applyAlignment="1" applyProtection="1">
      <alignment horizontal="center" vertical="center"/>
      <protection locked="0"/>
    </xf>
    <xf numFmtId="9" fontId="6" fillId="6" borderId="3" xfId="2" applyFont="1" applyFill="1" applyBorder="1" applyAlignment="1" applyProtection="1">
      <alignment horizontal="center" vertical="center"/>
      <protection locked="0"/>
    </xf>
    <xf numFmtId="0" fontId="10" fillId="13" borderId="3" xfId="0" applyFont="1" applyFill="1" applyBorder="1" applyAlignment="1" applyProtection="1">
      <alignment horizontal="justify" vertical="top"/>
      <protection locked="0"/>
    </xf>
    <xf numFmtId="9" fontId="6" fillId="10" borderId="3" xfId="2" applyFont="1" applyFill="1" applyBorder="1" applyAlignment="1" applyProtection="1">
      <alignment vertical="center" wrapText="1"/>
      <protection locked="0"/>
    </xf>
    <xf numFmtId="0" fontId="17" fillId="19" borderId="6" xfId="0" applyFont="1" applyFill="1" applyBorder="1" applyAlignment="1" applyProtection="1">
      <alignment vertical="center"/>
      <protection locked="0"/>
    </xf>
    <xf numFmtId="9" fontId="17" fillId="19" borderId="3" xfId="0" applyNumberFormat="1" applyFont="1" applyFill="1" applyBorder="1" applyAlignment="1" applyProtection="1">
      <alignment vertical="center"/>
      <protection locked="0"/>
    </xf>
    <xf numFmtId="9" fontId="15" fillId="19" borderId="3" xfId="0" applyNumberFormat="1" applyFont="1" applyFill="1" applyBorder="1" applyAlignment="1" applyProtection="1">
      <alignment horizontal="center" vertical="center"/>
      <protection locked="0"/>
    </xf>
    <xf numFmtId="9" fontId="6" fillId="4" borderId="3" xfId="2" applyFont="1" applyFill="1" applyBorder="1" applyAlignment="1" applyProtection="1">
      <alignment horizontal="center" vertical="center"/>
    </xf>
    <xf numFmtId="9" fontId="6" fillId="5" borderId="3" xfId="2" applyFont="1" applyFill="1" applyBorder="1" applyAlignment="1" applyProtection="1">
      <alignment horizontal="center" vertical="center" wrapText="1"/>
    </xf>
    <xf numFmtId="9" fontId="6" fillId="5" borderId="3" xfId="2" applyFont="1" applyFill="1" applyBorder="1" applyAlignment="1" applyProtection="1">
      <alignment horizontal="center" vertical="center"/>
    </xf>
    <xf numFmtId="0" fontId="6" fillId="6" borderId="3" xfId="3" applyFont="1" applyFill="1" applyBorder="1" applyAlignment="1" applyProtection="1">
      <alignment horizontal="center" vertical="center" wrapText="1"/>
    </xf>
    <xf numFmtId="9" fontId="6" fillId="6" borderId="3" xfId="3" applyNumberFormat="1" applyFont="1" applyFill="1" applyBorder="1" applyAlignment="1" applyProtection="1">
      <alignment horizontal="center" vertical="center" wrapText="1"/>
    </xf>
    <xf numFmtId="0" fontId="6" fillId="6" borderId="3" xfId="3" applyFont="1" applyFill="1" applyBorder="1" applyAlignment="1" applyProtection="1">
      <alignment horizontal="center" vertical="center"/>
    </xf>
    <xf numFmtId="9" fontId="6" fillId="6" borderId="3" xfId="3" applyNumberFormat="1" applyFont="1" applyFill="1" applyBorder="1" applyAlignment="1" applyProtection="1">
      <alignment horizontal="center" vertical="center"/>
    </xf>
    <xf numFmtId="164" fontId="6" fillId="6" borderId="3" xfId="3" applyNumberFormat="1" applyFont="1" applyFill="1" applyBorder="1" applyAlignment="1" applyProtection="1">
      <alignment horizontal="center" vertical="center"/>
    </xf>
    <xf numFmtId="9" fontId="6" fillId="8" borderId="3" xfId="2" applyFont="1" applyFill="1" applyBorder="1" applyAlignment="1" applyProtection="1">
      <alignment horizontal="center" vertical="center"/>
    </xf>
    <xf numFmtId="9" fontId="6" fillId="7" borderId="3" xfId="3" applyNumberFormat="1" applyFont="1" applyFill="1" applyBorder="1" applyAlignment="1" applyProtection="1">
      <alignment horizontal="center" vertical="center" wrapText="1"/>
    </xf>
    <xf numFmtId="9" fontId="6" fillId="7" borderId="3" xfId="3" applyNumberFormat="1" applyFont="1" applyFill="1" applyBorder="1" applyAlignment="1" applyProtection="1">
      <alignment horizontal="center" vertical="center"/>
    </xf>
    <xf numFmtId="9" fontId="10" fillId="15" borderId="3" xfId="2" applyFont="1" applyFill="1" applyBorder="1" applyProtection="1"/>
    <xf numFmtId="9" fontId="6" fillId="5" borderId="3" xfId="2" applyNumberFormat="1" applyFont="1" applyFill="1" applyBorder="1" applyAlignment="1" applyProtection="1">
      <alignment horizontal="center" vertical="center"/>
    </xf>
    <xf numFmtId="0" fontId="6" fillId="5" borderId="3" xfId="2" applyNumberFormat="1" applyFont="1" applyFill="1" applyBorder="1" applyAlignment="1" applyProtection="1">
      <alignment horizontal="center" vertical="center"/>
    </xf>
    <xf numFmtId="0" fontId="9" fillId="0" borderId="0" xfId="0" applyFont="1" applyProtection="1">
      <protection locked="0"/>
    </xf>
    <xf numFmtId="0" fontId="9" fillId="0" borderId="3" xfId="0" applyFont="1" applyBorder="1" applyProtection="1">
      <protection locked="0"/>
    </xf>
    <xf numFmtId="0" fontId="9" fillId="0" borderId="3" xfId="0" applyFont="1" applyBorder="1" applyAlignment="1" applyProtection="1">
      <alignment horizontal="justify" vertical="top"/>
      <protection locked="0"/>
    </xf>
    <xf numFmtId="0" fontId="10" fillId="0" borderId="3" xfId="0" applyFont="1" applyBorder="1" applyProtection="1">
      <protection locked="0"/>
    </xf>
    <xf numFmtId="0" fontId="9" fillId="15" borderId="3" xfId="0" applyFont="1" applyFill="1" applyBorder="1" applyProtection="1">
      <protection locked="0"/>
    </xf>
    <xf numFmtId="9" fontId="15" fillId="15" borderId="3" xfId="2" applyFont="1" applyFill="1" applyBorder="1" applyAlignment="1" applyProtection="1">
      <alignment horizontal="center" vertical="center"/>
      <protection locked="0"/>
    </xf>
    <xf numFmtId="0" fontId="6" fillId="4" borderId="3" xfId="4" applyFont="1" applyFill="1" applyBorder="1" applyAlignment="1" applyProtection="1">
      <alignment vertical="center" wrapText="1"/>
      <protection locked="0"/>
    </xf>
    <xf numFmtId="0" fontId="6" fillId="4" borderId="3" xfId="3" applyFont="1" applyFill="1" applyBorder="1" applyAlignment="1" applyProtection="1">
      <alignment horizontal="left" vertical="center" wrapText="1"/>
      <protection locked="0"/>
    </xf>
    <xf numFmtId="9" fontId="6" fillId="4" borderId="3" xfId="4" applyNumberFormat="1" applyFont="1" applyFill="1" applyBorder="1" applyAlignment="1" applyProtection="1">
      <alignment horizontal="center" vertical="center" wrapText="1"/>
      <protection locked="0"/>
    </xf>
    <xf numFmtId="0" fontId="6" fillId="4" borderId="3" xfId="4" applyFont="1" applyFill="1" applyBorder="1" applyAlignment="1" applyProtection="1">
      <alignment horizontal="center" vertical="center" wrapText="1"/>
      <protection locked="0"/>
    </xf>
    <xf numFmtId="10" fontId="6" fillId="6" borderId="3" xfId="2" applyNumberFormat="1" applyFont="1" applyFill="1" applyBorder="1" applyAlignment="1" applyProtection="1">
      <alignment horizontal="center" vertical="center"/>
      <protection locked="0"/>
    </xf>
    <xf numFmtId="10" fontId="6" fillId="3" borderId="3" xfId="2" applyNumberFormat="1" applyFont="1" applyFill="1" applyBorder="1" applyAlignment="1" applyProtection="1">
      <alignment horizontal="center" vertical="center"/>
      <protection locked="0"/>
    </xf>
    <xf numFmtId="9" fontId="6" fillId="4" borderId="3" xfId="3" applyNumberFormat="1" applyFont="1" applyFill="1" applyBorder="1" applyAlignment="1" applyProtection="1">
      <alignment horizontal="left" vertical="center" wrapText="1"/>
      <protection locked="0"/>
    </xf>
    <xf numFmtId="9" fontId="6" fillId="3" borderId="3" xfId="2" applyFont="1" applyFill="1" applyBorder="1" applyAlignment="1" applyProtection="1">
      <alignment horizontal="center" vertical="center" wrapText="1"/>
      <protection locked="0"/>
    </xf>
    <xf numFmtId="9" fontId="6" fillId="6" borderId="3" xfId="2" applyFont="1" applyFill="1" applyBorder="1" applyAlignment="1" applyProtection="1">
      <alignment horizontal="center" vertical="center" wrapText="1"/>
      <protection locked="0"/>
    </xf>
    <xf numFmtId="0" fontId="9" fillId="0" borderId="3" xfId="0" applyFont="1" applyFill="1" applyBorder="1" applyProtection="1">
      <protection locked="0"/>
    </xf>
    <xf numFmtId="9" fontId="6" fillId="4" borderId="3" xfId="3" applyNumberFormat="1" applyFont="1" applyFill="1" applyBorder="1" applyAlignment="1" applyProtection="1">
      <alignment vertical="center" wrapText="1"/>
      <protection locked="0"/>
    </xf>
    <xf numFmtId="10" fontId="6" fillId="3" borderId="3" xfId="2" applyNumberFormat="1" applyFont="1" applyFill="1" applyBorder="1" applyAlignment="1" applyProtection="1">
      <alignment horizontal="center" vertical="center" wrapText="1"/>
      <protection locked="0"/>
    </xf>
    <xf numFmtId="10" fontId="6" fillId="6" borderId="3" xfId="2" applyNumberFormat="1" applyFont="1" applyFill="1" applyBorder="1" applyAlignment="1" applyProtection="1">
      <alignment horizontal="center" vertical="center" wrapText="1"/>
      <protection locked="0"/>
    </xf>
    <xf numFmtId="0" fontId="9" fillId="13" borderId="0" xfId="0" applyFont="1" applyFill="1" applyProtection="1">
      <protection locked="0"/>
    </xf>
    <xf numFmtId="164" fontId="6" fillId="6" borderId="3" xfId="2" applyNumberFormat="1" applyFont="1" applyFill="1" applyBorder="1" applyAlignment="1" applyProtection="1">
      <alignment horizontal="center" vertical="center" wrapText="1"/>
      <protection locked="0"/>
    </xf>
    <xf numFmtId="43" fontId="6" fillId="6" borderId="3" xfId="1"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9" fillId="0" borderId="0" xfId="0" applyFont="1" applyAlignment="1" applyProtection="1">
      <alignment horizontal="justify" vertical="top"/>
      <protection locked="0"/>
    </xf>
    <xf numFmtId="9" fontId="9" fillId="0" borderId="3" xfId="0" applyNumberFormat="1" applyFont="1" applyBorder="1" applyProtection="1">
      <protection locked="0"/>
    </xf>
    <xf numFmtId="9" fontId="23" fillId="19" borderId="3" xfId="0" applyNumberFormat="1" applyFont="1" applyFill="1" applyBorder="1" applyAlignment="1" applyProtection="1">
      <alignment horizontal="center" vertical="center"/>
      <protection locked="0"/>
    </xf>
    <xf numFmtId="164" fontId="6" fillId="6" borderId="4" xfId="3" applyNumberFormat="1" applyFont="1" applyFill="1" applyBorder="1" applyAlignment="1" applyProtection="1">
      <alignment horizontal="center" vertical="center" wrapText="1"/>
      <protection locked="0"/>
    </xf>
    <xf numFmtId="0" fontId="10" fillId="0" borderId="0" xfId="0" applyFont="1" applyFill="1" applyProtection="1">
      <protection locked="0"/>
    </xf>
    <xf numFmtId="0" fontId="10" fillId="13" borderId="0" xfId="0" applyFont="1" applyFill="1" applyProtection="1">
      <protection locked="0"/>
    </xf>
    <xf numFmtId="9" fontId="15" fillId="15" borderId="3" xfId="0" applyNumberFormat="1" applyFont="1" applyFill="1" applyBorder="1" applyAlignment="1" applyProtection="1">
      <alignment horizontal="center" vertical="center"/>
      <protection locked="0"/>
    </xf>
    <xf numFmtId="9" fontId="9" fillId="6" borderId="3" xfId="0" applyNumberFormat="1" applyFont="1" applyFill="1" applyBorder="1" applyAlignment="1" applyProtection="1">
      <alignment horizontal="center" vertical="center"/>
    </xf>
    <xf numFmtId="9" fontId="6" fillId="6" borderId="3" xfId="4" applyNumberFormat="1" applyFont="1" applyFill="1" applyBorder="1" applyAlignment="1" applyProtection="1">
      <alignment horizontal="center" vertical="center" wrapText="1"/>
    </xf>
    <xf numFmtId="9" fontId="6" fillId="6" borderId="4" xfId="3" applyNumberFormat="1" applyFont="1" applyFill="1" applyBorder="1" applyAlignment="1" applyProtection="1">
      <alignment horizontal="center" vertical="center"/>
    </xf>
    <xf numFmtId="164" fontId="6" fillId="6" borderId="4" xfId="3" applyNumberFormat="1" applyFont="1" applyFill="1" applyBorder="1" applyAlignment="1" applyProtection="1">
      <alignment horizontal="center" vertical="center" wrapText="1"/>
    </xf>
    <xf numFmtId="164" fontId="6" fillId="6" borderId="4" xfId="3" applyNumberFormat="1" applyFont="1" applyFill="1" applyBorder="1" applyAlignment="1" applyProtection="1">
      <alignment horizontal="center" vertical="center"/>
    </xf>
    <xf numFmtId="9" fontId="9" fillId="6" borderId="4" xfId="0" applyNumberFormat="1" applyFont="1" applyFill="1" applyBorder="1" applyAlignment="1" applyProtection="1">
      <alignment horizontal="center" vertical="center"/>
    </xf>
    <xf numFmtId="9" fontId="6" fillId="7" borderId="4" xfId="3" applyNumberFormat="1" applyFont="1" applyFill="1" applyBorder="1" applyAlignment="1" applyProtection="1">
      <alignment horizontal="center" vertical="center"/>
    </xf>
    <xf numFmtId="9" fontId="5" fillId="2" borderId="4" xfId="2" applyFont="1" applyFill="1" applyBorder="1" applyAlignment="1" applyProtection="1">
      <alignment horizontal="center" vertical="center" wrapText="1"/>
      <protection locked="0"/>
    </xf>
    <xf numFmtId="0" fontId="6" fillId="6" borderId="4" xfId="3" applyFont="1" applyFill="1" applyBorder="1" applyAlignment="1" applyProtection="1">
      <alignment horizontal="center" vertical="center" wrapText="1"/>
      <protection locked="0"/>
    </xf>
    <xf numFmtId="9" fontId="6" fillId="6" borderId="2" xfId="3" applyNumberFormat="1" applyFont="1" applyFill="1" applyBorder="1" applyAlignment="1" applyProtection="1">
      <alignment horizontal="center" vertical="center" wrapText="1"/>
      <protection locked="0"/>
    </xf>
    <xf numFmtId="0" fontId="9" fillId="13" borderId="0" xfId="0" applyFont="1" applyFill="1" applyBorder="1" applyProtection="1">
      <protection locked="0"/>
    </xf>
    <xf numFmtId="9" fontId="6" fillId="6" borderId="4" xfId="4" applyNumberFormat="1" applyFont="1" applyFill="1" applyBorder="1" applyAlignment="1" applyProtection="1">
      <alignment horizontal="center" vertical="center" wrapText="1"/>
      <protection locked="0"/>
    </xf>
    <xf numFmtId="0" fontId="6" fillId="7" borderId="4" xfId="3" applyFont="1" applyFill="1" applyBorder="1" applyAlignment="1" applyProtection="1">
      <alignment horizontal="center" vertical="center" wrapText="1"/>
      <protection locked="0"/>
    </xf>
    <xf numFmtId="9" fontId="23" fillId="15" borderId="3"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horizontal="center" wrapText="1"/>
      <protection locked="0"/>
    </xf>
    <xf numFmtId="9" fontId="5" fillId="2" borderId="3" xfId="2" applyFont="1" applyFill="1" applyBorder="1" applyAlignment="1" applyProtection="1">
      <alignment vertical="center" wrapText="1"/>
      <protection locked="0"/>
    </xf>
    <xf numFmtId="0" fontId="9" fillId="11" borderId="3" xfId="0" applyFont="1" applyFill="1" applyBorder="1" applyAlignment="1" applyProtection="1">
      <alignment horizontal="center" vertical="center" wrapText="1"/>
      <protection locked="0"/>
    </xf>
    <xf numFmtId="10" fontId="6" fillId="9" borderId="3" xfId="3" applyNumberFormat="1" applyFont="1" applyFill="1" applyBorder="1" applyAlignment="1" applyProtection="1">
      <alignment horizontal="center" vertical="center" wrapText="1"/>
      <protection locked="0"/>
    </xf>
    <xf numFmtId="9" fontId="6" fillId="9" borderId="7" xfId="3" applyNumberFormat="1" applyFont="1" applyFill="1" applyBorder="1" applyAlignment="1" applyProtection="1">
      <alignment horizontal="center" vertical="center" wrapText="1"/>
      <protection locked="0"/>
    </xf>
    <xf numFmtId="9" fontId="6" fillId="9" borderId="3" xfId="2" applyFont="1" applyFill="1" applyBorder="1" applyAlignment="1" applyProtection="1">
      <alignment horizontal="center" vertical="center" wrapText="1"/>
      <protection locked="0"/>
    </xf>
    <xf numFmtId="9" fontId="6" fillId="9" borderId="3" xfId="3" applyNumberFormat="1" applyFont="1" applyFill="1" applyBorder="1" applyAlignment="1" applyProtection="1">
      <alignment horizontal="center" vertical="center" wrapText="1"/>
      <protection locked="0"/>
    </xf>
    <xf numFmtId="9" fontId="6" fillId="9" borderId="7" xfId="2" applyFont="1" applyFill="1" applyBorder="1" applyAlignment="1" applyProtection="1">
      <alignment horizontal="center" vertical="center" wrapText="1"/>
      <protection locked="0"/>
    </xf>
    <xf numFmtId="0" fontId="6" fillId="0" borderId="3" xfId="0" applyFont="1" applyBorder="1" applyAlignment="1" applyProtection="1">
      <alignment horizontal="justify" vertical="top"/>
      <protection locked="0"/>
    </xf>
    <xf numFmtId="9" fontId="6" fillId="9" borderId="4" xfId="3" applyNumberFormat="1" applyFont="1" applyFill="1" applyBorder="1" applyAlignment="1" applyProtection="1">
      <alignment horizontal="center" vertical="center" wrapText="1"/>
      <protection locked="0"/>
    </xf>
    <xf numFmtId="0" fontId="9" fillId="11" borderId="4" xfId="0" applyFont="1" applyFill="1" applyBorder="1" applyAlignment="1" applyProtection="1">
      <alignment horizontal="center" vertical="center" wrapText="1"/>
      <protection locked="0"/>
    </xf>
    <xf numFmtId="9" fontId="6" fillId="9" borderId="14" xfId="2" applyFont="1" applyFill="1" applyBorder="1" applyAlignment="1" applyProtection="1">
      <alignment horizontal="center" vertical="center" wrapText="1"/>
      <protection locked="0"/>
    </xf>
    <xf numFmtId="9" fontId="6" fillId="9" borderId="4" xfId="2" applyFont="1" applyFill="1" applyBorder="1" applyAlignment="1" applyProtection="1">
      <alignment horizontal="center" vertical="center" wrapText="1"/>
      <protection locked="0"/>
    </xf>
    <xf numFmtId="0" fontId="6" fillId="0" borderId="3" xfId="0" applyFont="1" applyFill="1" applyBorder="1" applyAlignment="1" applyProtection="1">
      <alignment horizontal="justify" vertical="top" wrapText="1"/>
      <protection locked="0"/>
    </xf>
    <xf numFmtId="9" fontId="24" fillId="19" borderId="3" xfId="0" applyNumberFormat="1" applyFont="1" applyFill="1" applyBorder="1" applyAlignment="1" applyProtection="1">
      <alignment horizontal="center" vertical="center"/>
      <protection locked="0"/>
    </xf>
    <xf numFmtId="9" fontId="6" fillId="5" borderId="5" xfId="2" applyFont="1" applyFill="1" applyBorder="1" applyAlignment="1" applyProtection="1">
      <alignment horizontal="center" vertical="center" wrapText="1"/>
    </xf>
    <xf numFmtId="9" fontId="6" fillId="5" borderId="5" xfId="2" applyFont="1" applyFill="1" applyBorder="1" applyAlignment="1" applyProtection="1">
      <alignment horizontal="center" vertical="center"/>
    </xf>
    <xf numFmtId="9" fontId="6" fillId="6" borderId="4" xfId="3" applyNumberFormat="1" applyFont="1" applyFill="1" applyBorder="1" applyAlignment="1" applyProtection="1">
      <alignment horizontal="center" vertical="center" wrapText="1"/>
    </xf>
    <xf numFmtId="9" fontId="6" fillId="6" borderId="2" xfId="3" applyNumberFormat="1" applyFont="1" applyFill="1" applyBorder="1" applyAlignment="1" applyProtection="1">
      <alignment horizontal="center" vertical="center"/>
    </xf>
    <xf numFmtId="9" fontId="6" fillId="6" borderId="5" xfId="3" applyNumberFormat="1" applyFont="1" applyFill="1" applyBorder="1" applyAlignment="1" applyProtection="1">
      <alignment horizontal="center" vertical="center"/>
    </xf>
    <xf numFmtId="9" fontId="9" fillId="6" borderId="5" xfId="0" applyNumberFormat="1" applyFont="1" applyFill="1" applyBorder="1" applyAlignment="1" applyProtection="1">
      <alignment horizontal="center" vertical="center"/>
    </xf>
    <xf numFmtId="9" fontId="9" fillId="6" borderId="3" xfId="2" applyFont="1" applyFill="1" applyBorder="1" applyAlignment="1" applyProtection="1">
      <alignment horizontal="center" vertical="center"/>
    </xf>
    <xf numFmtId="164" fontId="6" fillId="6" borderId="2" xfId="3" applyNumberFormat="1" applyFont="1" applyFill="1" applyBorder="1" applyAlignment="1" applyProtection="1">
      <alignment horizontal="center" vertical="center"/>
    </xf>
    <xf numFmtId="9" fontId="6" fillId="8" borderId="5" xfId="2" applyFont="1" applyFill="1" applyBorder="1" applyAlignment="1" applyProtection="1">
      <alignment horizontal="center" vertical="center"/>
    </xf>
    <xf numFmtId="9" fontId="6" fillId="7" borderId="4" xfId="3" applyNumberFormat="1" applyFont="1" applyFill="1" applyBorder="1" applyAlignment="1" applyProtection="1">
      <alignment horizontal="center" vertical="center" wrapText="1"/>
    </xf>
    <xf numFmtId="9" fontId="6" fillId="7" borderId="2" xfId="3" applyNumberFormat="1" applyFont="1" applyFill="1" applyBorder="1" applyAlignment="1" applyProtection="1">
      <alignment horizontal="center" vertical="center"/>
    </xf>
    <xf numFmtId="0" fontId="5" fillId="2" borderId="4" xfId="3" applyFont="1" applyFill="1" applyBorder="1" applyAlignment="1" applyProtection="1">
      <alignment vertical="center" wrapText="1"/>
      <protection locked="0"/>
    </xf>
    <xf numFmtId="9" fontId="5" fillId="2" borderId="5" xfId="2" applyFont="1" applyFill="1" applyBorder="1" applyAlignment="1" applyProtection="1">
      <alignment vertical="center" wrapText="1"/>
      <protection locked="0"/>
    </xf>
    <xf numFmtId="9" fontId="5" fillId="2" borderId="6" xfId="2" applyFont="1" applyFill="1" applyBorder="1" applyAlignment="1" applyProtection="1">
      <alignment vertical="center" wrapText="1"/>
      <protection locked="0"/>
    </xf>
    <xf numFmtId="0" fontId="5" fillId="2" borderId="9" xfId="3" applyFont="1" applyFill="1" applyBorder="1" applyAlignment="1" applyProtection="1">
      <alignment vertical="center" wrapText="1"/>
      <protection locked="0"/>
    </xf>
    <xf numFmtId="0" fontId="6" fillId="8" borderId="4" xfId="3" applyFont="1" applyFill="1" applyBorder="1" applyAlignment="1" applyProtection="1">
      <alignment horizontal="center" vertical="center" wrapText="1"/>
      <protection locked="0"/>
    </xf>
    <xf numFmtId="0" fontId="6" fillId="9" borderId="3" xfId="3" applyFont="1" applyFill="1" applyBorder="1" applyAlignment="1" applyProtection="1">
      <alignment horizontal="center" vertical="center" wrapText="1"/>
      <protection locked="0"/>
    </xf>
    <xf numFmtId="9" fontId="6" fillId="9" borderId="3" xfId="3" applyNumberFormat="1" applyFont="1" applyFill="1" applyBorder="1" applyAlignment="1" applyProtection="1">
      <alignment horizontal="center" vertical="center"/>
      <protection locked="0"/>
    </xf>
    <xf numFmtId="0" fontId="6" fillId="9" borderId="3" xfId="0" applyFont="1" applyFill="1" applyBorder="1" applyAlignment="1" applyProtection="1">
      <alignment horizontal="center" vertical="center" wrapText="1"/>
      <protection locked="0"/>
    </xf>
    <xf numFmtId="0" fontId="9" fillId="19" borderId="3" xfId="0" applyFont="1" applyFill="1" applyBorder="1" applyProtection="1">
      <protection locked="0"/>
    </xf>
    <xf numFmtId="9" fontId="6" fillId="8" borderId="4" xfId="2" applyFont="1" applyFill="1" applyBorder="1" applyAlignment="1" applyProtection="1">
      <alignment horizontal="center" vertical="center"/>
    </xf>
    <xf numFmtId="0" fontId="10" fillId="13" borderId="3" xfId="0" applyFont="1" applyFill="1" applyBorder="1" applyProtection="1">
      <protection locked="0"/>
    </xf>
    <xf numFmtId="0" fontId="10" fillId="13" borderId="3" xfId="0" applyFont="1" applyFill="1" applyBorder="1" applyAlignment="1" applyProtection="1">
      <alignment horizontal="justify" vertical="top" wrapText="1"/>
      <protection locked="0"/>
    </xf>
    <xf numFmtId="9" fontId="10" fillId="15" borderId="4" xfId="2" applyFont="1" applyFill="1" applyBorder="1" applyProtection="1">
      <protection locked="0"/>
    </xf>
    <xf numFmtId="0" fontId="10" fillId="19" borderId="3" xfId="0" applyFont="1" applyFill="1" applyBorder="1" applyProtection="1">
      <protection locked="0"/>
    </xf>
    <xf numFmtId="9" fontId="10" fillId="19" borderId="3" xfId="0" applyNumberFormat="1" applyFont="1" applyFill="1" applyBorder="1" applyProtection="1">
      <protection locked="0"/>
    </xf>
    <xf numFmtId="9" fontId="17" fillId="19" borderId="3" xfId="0" applyNumberFormat="1" applyFont="1" applyFill="1" applyBorder="1" applyAlignment="1" applyProtection="1">
      <alignment horizontal="center" vertical="center"/>
      <protection locked="0"/>
    </xf>
    <xf numFmtId="9" fontId="6" fillId="8" borderId="4" xfId="3" applyNumberFormat="1" applyFont="1" applyFill="1" applyBorder="1" applyAlignment="1" applyProtection="1">
      <alignment horizontal="center" vertical="center" wrapText="1"/>
      <protection locked="0"/>
    </xf>
    <xf numFmtId="9" fontId="6" fillId="8" borderId="4" xfId="3" applyNumberFormat="1" applyFont="1" applyFill="1" applyBorder="1" applyAlignment="1" applyProtection="1">
      <alignment horizontal="center" vertical="center"/>
      <protection locked="0"/>
    </xf>
    <xf numFmtId="0" fontId="6" fillId="9" borderId="3" xfId="4" applyFont="1" applyFill="1" applyBorder="1" applyAlignment="1" applyProtection="1">
      <alignment horizontal="center" vertical="center" wrapText="1"/>
      <protection locked="0"/>
    </xf>
    <xf numFmtId="164" fontId="6" fillId="9" borderId="3" xfId="2" applyNumberFormat="1" applyFont="1" applyFill="1" applyBorder="1" applyAlignment="1" applyProtection="1">
      <alignment horizontal="center" vertical="center" wrapText="1"/>
      <protection locked="0"/>
    </xf>
    <xf numFmtId="9" fontId="25" fillId="19" borderId="3" xfId="0" applyNumberFormat="1" applyFont="1" applyFill="1" applyBorder="1" applyProtection="1">
      <protection locked="0"/>
    </xf>
    <xf numFmtId="9" fontId="6" fillId="8" borderId="4" xfId="3" applyNumberFormat="1" applyFont="1" applyFill="1" applyBorder="1" applyAlignment="1" applyProtection="1">
      <alignment horizontal="center" vertical="center" wrapText="1"/>
    </xf>
    <xf numFmtId="9" fontId="6" fillId="9" borderId="3" xfId="2" applyFont="1" applyFill="1" applyBorder="1" applyAlignment="1" applyProtection="1">
      <alignment horizontal="center" vertical="center" wrapText="1"/>
    </xf>
    <xf numFmtId="9" fontId="6" fillId="6" borderId="3" xfId="2" applyFont="1" applyFill="1" applyBorder="1" applyAlignment="1" applyProtection="1">
      <alignment horizontal="center" vertical="center" wrapText="1"/>
    </xf>
    <xf numFmtId="164" fontId="6" fillId="9" borderId="3" xfId="2" applyNumberFormat="1" applyFont="1" applyFill="1" applyBorder="1" applyAlignment="1" applyProtection="1">
      <alignment horizontal="center" vertical="center" wrapText="1"/>
    </xf>
    <xf numFmtId="164" fontId="6" fillId="6" borderId="3" xfId="2" applyNumberFormat="1" applyFont="1" applyFill="1" applyBorder="1" applyAlignment="1" applyProtection="1">
      <alignment horizontal="center" vertical="center" wrapText="1"/>
    </xf>
    <xf numFmtId="0" fontId="6" fillId="5" borderId="4" xfId="4" applyFont="1" applyFill="1" applyBorder="1" applyAlignment="1" applyProtection="1">
      <alignment vertical="center" wrapText="1"/>
      <protection locked="0"/>
    </xf>
    <xf numFmtId="0" fontId="10" fillId="0" borderId="3" xfId="0" applyFont="1" applyFill="1" applyBorder="1" applyAlignment="1" applyProtection="1">
      <alignment horizontal="justify" vertical="top"/>
      <protection locked="0"/>
    </xf>
    <xf numFmtId="164" fontId="6" fillId="6" borderId="3" xfId="3" applyNumberFormat="1" applyFont="1" applyFill="1" applyBorder="1" applyAlignment="1" applyProtection="1">
      <alignment horizontal="center" vertical="center" wrapText="1"/>
      <protection locked="0"/>
    </xf>
    <xf numFmtId="9" fontId="6" fillId="5" borderId="4" xfId="2" applyFont="1" applyFill="1" applyBorder="1" applyAlignment="1" applyProtection="1">
      <alignment horizontal="center" vertical="center"/>
    </xf>
    <xf numFmtId="0" fontId="9" fillId="0" borderId="0" xfId="0" applyFont="1" applyFill="1" applyProtection="1">
      <protection locked="0"/>
    </xf>
    <xf numFmtId="0" fontId="5" fillId="2" borderId="4" xfId="3" applyFont="1" applyFill="1" applyBorder="1" applyAlignment="1" applyProtection="1">
      <alignment horizontal="center" vertical="center" wrapText="1"/>
      <protection locked="0"/>
    </xf>
    <xf numFmtId="0" fontId="5" fillId="2" borderId="9" xfId="3" applyFont="1" applyFill="1" applyBorder="1" applyAlignment="1" applyProtection="1">
      <alignment horizontal="center" vertical="center" wrapText="1"/>
      <protection locked="0"/>
    </xf>
    <xf numFmtId="0" fontId="6" fillId="8" borderId="3" xfId="4" applyFont="1" applyFill="1" applyBorder="1" applyAlignment="1" applyProtection="1">
      <alignment horizontal="center" vertical="center" wrapText="1"/>
      <protection locked="0"/>
    </xf>
    <xf numFmtId="9" fontId="6" fillId="8" borderId="3" xfId="3" applyNumberFormat="1" applyFont="1" applyFill="1" applyBorder="1" applyAlignment="1" applyProtection="1">
      <alignment horizontal="center" vertical="center" wrapText="1"/>
      <protection locked="0"/>
    </xf>
    <xf numFmtId="9" fontId="6" fillId="8" borderId="3" xfId="3" applyNumberFormat="1" applyFont="1" applyFill="1" applyBorder="1" applyAlignment="1" applyProtection="1">
      <alignment horizontal="center" vertical="center"/>
      <protection locked="0"/>
    </xf>
    <xf numFmtId="9" fontId="5" fillId="0" borderId="0" xfId="2" applyFont="1" applyFill="1" applyBorder="1" applyAlignment="1" applyProtection="1">
      <alignment horizontal="center" vertical="center" wrapText="1"/>
      <protection locked="0"/>
    </xf>
    <xf numFmtId="0" fontId="9" fillId="9" borderId="3" xfId="0" applyFont="1" applyFill="1" applyBorder="1" applyAlignment="1" applyProtection="1">
      <alignment horizontal="center" vertical="center" wrapText="1"/>
      <protection locked="0"/>
    </xf>
    <xf numFmtId="9" fontId="9" fillId="9" borderId="3" xfId="0" applyNumberFormat="1" applyFont="1" applyFill="1" applyBorder="1" applyAlignment="1" applyProtection="1">
      <alignment horizontal="center" vertical="center" wrapText="1"/>
      <protection locked="0"/>
    </xf>
    <xf numFmtId="9" fontId="9" fillId="19" borderId="3" xfId="0" applyNumberFormat="1" applyFont="1" applyFill="1" applyBorder="1" applyProtection="1">
      <protection locked="0"/>
    </xf>
    <xf numFmtId="9" fontId="24" fillId="0" borderId="0" xfId="0" applyNumberFormat="1" applyFont="1" applyFill="1" applyBorder="1" applyAlignment="1" applyProtection="1">
      <alignment horizontal="center" vertical="center"/>
      <protection locked="0"/>
    </xf>
    <xf numFmtId="9" fontId="9" fillId="0" borderId="0" xfId="0" applyNumberFormat="1" applyFont="1" applyProtection="1">
      <protection locked="0"/>
    </xf>
    <xf numFmtId="9" fontId="6" fillId="6" borderId="3" xfId="2" applyNumberFormat="1" applyFont="1" applyFill="1" applyBorder="1" applyAlignment="1" applyProtection="1">
      <alignment horizontal="center" vertical="center" wrapText="1"/>
    </xf>
    <xf numFmtId="0" fontId="5" fillId="2" borderId="3" xfId="3" applyFont="1" applyFill="1" applyBorder="1" applyAlignment="1" applyProtection="1">
      <alignment horizontal="center" vertical="center" wrapText="1"/>
      <protection locked="0"/>
    </xf>
    <xf numFmtId="9" fontId="5" fillId="2" borderId="0" xfId="2" applyFont="1" applyFill="1" applyBorder="1" applyAlignment="1" applyProtection="1">
      <alignment horizontal="center" vertical="center" wrapText="1"/>
      <protection locked="0"/>
    </xf>
    <xf numFmtId="0" fontId="6" fillId="5" borderId="4" xfId="3" applyFont="1" applyFill="1" applyBorder="1" applyAlignment="1" applyProtection="1">
      <alignment horizontal="center" vertical="center" wrapText="1"/>
      <protection locked="0"/>
    </xf>
    <xf numFmtId="0" fontId="10" fillId="0" borderId="0" xfId="0" applyFont="1" applyAlignment="1" applyProtection="1">
      <alignment horizontal="justify" vertical="top"/>
      <protection locked="0"/>
    </xf>
    <xf numFmtId="9" fontId="6" fillId="8" borderId="3" xfId="4" applyNumberFormat="1" applyFont="1" applyFill="1" applyBorder="1" applyAlignment="1" applyProtection="1">
      <alignment horizontal="center" vertical="center" wrapText="1"/>
      <protection locked="0"/>
    </xf>
    <xf numFmtId="9" fontId="17" fillId="15" borderId="3" xfId="0" applyNumberFormat="1" applyFont="1" applyFill="1" applyBorder="1" applyAlignment="1" applyProtection="1">
      <alignment horizontal="center" vertical="center"/>
      <protection locked="0"/>
    </xf>
    <xf numFmtId="0" fontId="6" fillId="9" borderId="3" xfId="3" applyFont="1" applyFill="1" applyBorder="1" applyAlignment="1" applyProtection="1">
      <alignment horizontal="center" vertical="center"/>
      <protection locked="0"/>
    </xf>
    <xf numFmtId="9" fontId="6" fillId="9" borderId="3" xfId="2" applyFont="1" applyFill="1" applyBorder="1" applyAlignment="1" applyProtection="1">
      <alignment horizontal="center" vertical="center"/>
      <protection locked="0"/>
    </xf>
    <xf numFmtId="9" fontId="25" fillId="19" borderId="3" xfId="0" applyNumberFormat="1" applyFont="1" applyFill="1" applyBorder="1" applyAlignment="1" applyProtection="1">
      <alignment horizontal="center" vertical="center"/>
      <protection locked="0"/>
    </xf>
    <xf numFmtId="0" fontId="6" fillId="9" borderId="3" xfId="3" applyFont="1" applyFill="1" applyBorder="1" applyAlignment="1" applyProtection="1">
      <alignment horizontal="center" vertical="center" wrapText="1"/>
    </xf>
    <xf numFmtId="0" fontId="6" fillId="9" borderId="3" xfId="3" applyFont="1" applyFill="1" applyBorder="1" applyAlignment="1" applyProtection="1">
      <alignment horizontal="center" vertical="center"/>
    </xf>
    <xf numFmtId="9" fontId="6" fillId="6" borderId="3" xfId="2" applyFont="1" applyFill="1" applyBorder="1" applyAlignment="1" applyProtection="1">
      <alignment horizontal="center" vertical="center"/>
    </xf>
    <xf numFmtId="1" fontId="6" fillId="9" borderId="3" xfId="3" applyNumberFormat="1" applyFont="1" applyFill="1" applyBorder="1" applyAlignment="1" applyProtection="1">
      <alignment horizontal="center" vertical="center" wrapText="1"/>
    </xf>
    <xf numFmtId="9" fontId="6" fillId="9" borderId="3" xfId="2" applyFont="1" applyFill="1" applyBorder="1" applyAlignment="1" applyProtection="1">
      <alignment horizontal="center" vertical="center"/>
    </xf>
    <xf numFmtId="0" fontId="3" fillId="5" borderId="4" xfId="4" applyFont="1" applyFill="1" applyBorder="1" applyAlignment="1" applyProtection="1">
      <alignment vertical="center" wrapText="1"/>
      <protection locked="0"/>
    </xf>
    <xf numFmtId="9" fontId="16" fillId="15" borderId="3" xfId="0" applyNumberFormat="1" applyFont="1" applyFill="1" applyBorder="1" applyAlignment="1" applyProtection="1">
      <alignment horizontal="center" vertical="center"/>
      <protection locked="0"/>
    </xf>
    <xf numFmtId="0" fontId="10" fillId="0" borderId="3" xfId="0" applyFont="1" applyFill="1" applyBorder="1" applyProtection="1">
      <protection locked="0"/>
    </xf>
    <xf numFmtId="9" fontId="6" fillId="9" borderId="3" xfId="3" applyNumberFormat="1" applyFont="1" applyFill="1" applyBorder="1" applyAlignment="1" applyProtection="1">
      <alignment horizontal="center" vertical="center" wrapText="1"/>
    </xf>
    <xf numFmtId="9" fontId="6" fillId="9" borderId="3" xfId="3" applyNumberFormat="1" applyFont="1" applyFill="1" applyBorder="1" applyAlignment="1" applyProtection="1">
      <alignment horizontal="center" vertical="center"/>
    </xf>
    <xf numFmtId="0" fontId="6" fillId="8" borderId="4" xfId="4" applyFont="1" applyFill="1" applyBorder="1" applyAlignment="1" applyProtection="1">
      <alignment horizontal="center" vertical="center" wrapText="1"/>
      <protection locked="0"/>
    </xf>
    <xf numFmtId="0" fontId="9" fillId="12" borderId="3" xfId="0" applyFont="1" applyFill="1" applyBorder="1" applyAlignment="1" applyProtection="1">
      <alignment horizontal="justify" vertical="center" wrapText="1"/>
      <protection locked="0"/>
    </xf>
    <xf numFmtId="0" fontId="6" fillId="4" borderId="7" xfId="4" applyFont="1" applyFill="1" applyBorder="1" applyAlignment="1" applyProtection="1">
      <alignment horizontal="center" vertical="center" wrapText="1"/>
      <protection locked="0"/>
    </xf>
    <xf numFmtId="0" fontId="11" fillId="12" borderId="3" xfId="0" applyFont="1" applyFill="1" applyBorder="1" applyAlignment="1" applyProtection="1">
      <alignment vertical="center" wrapText="1"/>
      <protection locked="0"/>
    </xf>
    <xf numFmtId="0" fontId="6" fillId="4" borderId="6" xfId="4" applyFont="1" applyFill="1" applyBorder="1" applyAlignment="1" applyProtection="1">
      <alignment horizontal="center" vertical="center" wrapText="1"/>
      <protection locked="0"/>
    </xf>
    <xf numFmtId="0" fontId="9" fillId="12" borderId="3" xfId="0" applyFont="1" applyFill="1" applyBorder="1" applyAlignment="1" applyProtection="1">
      <alignment horizontal="justify" vertical="center"/>
      <protection locked="0"/>
    </xf>
    <xf numFmtId="0" fontId="9" fillId="12" borderId="3" xfId="0" applyFont="1" applyFill="1" applyBorder="1" applyAlignment="1" applyProtection="1">
      <alignment horizontal="center" vertical="center" wrapText="1"/>
      <protection locked="0"/>
    </xf>
    <xf numFmtId="9" fontId="6" fillId="6" borderId="9" xfId="2" applyFont="1" applyFill="1" applyBorder="1" applyAlignment="1" applyProtection="1">
      <alignment horizontal="center" vertical="center" wrapText="1"/>
      <protection locked="0"/>
    </xf>
    <xf numFmtId="0" fontId="9" fillId="12" borderId="3" xfId="0" applyFont="1" applyFill="1" applyBorder="1" applyAlignment="1" applyProtection="1">
      <alignment vertical="center" wrapText="1"/>
      <protection locked="0"/>
    </xf>
    <xf numFmtId="0" fontId="4" fillId="4" borderId="3" xfId="3" applyFont="1" applyFill="1" applyBorder="1" applyAlignment="1" applyProtection="1">
      <alignment vertical="center" wrapText="1"/>
      <protection locked="0"/>
    </xf>
    <xf numFmtId="0" fontId="6" fillId="4" borderId="13" xfId="4" applyFont="1" applyFill="1" applyBorder="1" applyAlignment="1" applyProtection="1">
      <alignment horizontal="center" vertical="center" wrapText="1"/>
      <protection locked="0"/>
    </xf>
    <xf numFmtId="0" fontId="6" fillId="4" borderId="9" xfId="4" applyFont="1" applyFill="1" applyBorder="1" applyAlignment="1" applyProtection="1">
      <alignment vertical="center" wrapText="1"/>
      <protection locked="0"/>
    </xf>
    <xf numFmtId="0" fontId="6" fillId="4" borderId="14" xfId="4" applyFont="1" applyFill="1" applyBorder="1" applyAlignment="1" applyProtection="1">
      <alignment horizontal="center" vertical="center" wrapText="1"/>
      <protection locked="0"/>
    </xf>
    <xf numFmtId="9" fontId="6" fillId="4" borderId="4" xfId="4" applyNumberFormat="1" applyFont="1" applyFill="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xf>
    <xf numFmtId="9" fontId="6" fillId="3" borderId="7" xfId="2" applyFont="1" applyFill="1" applyBorder="1" applyAlignment="1" applyProtection="1">
      <alignment horizontal="center" vertical="center" wrapText="1"/>
    </xf>
    <xf numFmtId="9" fontId="6" fillId="6" borderId="9" xfId="2" applyFont="1" applyFill="1" applyBorder="1" applyAlignment="1" applyProtection="1">
      <alignment horizontal="center" vertical="center" wrapText="1"/>
    </xf>
    <xf numFmtId="9" fontId="6" fillId="3" borderId="9" xfId="2" applyFont="1" applyFill="1" applyBorder="1" applyAlignment="1" applyProtection="1">
      <alignment horizontal="center" vertical="center" wrapText="1"/>
    </xf>
    <xf numFmtId="10" fontId="6" fillId="6" borderId="3" xfId="2" applyNumberFormat="1" applyFont="1" applyFill="1" applyBorder="1" applyAlignment="1" applyProtection="1">
      <alignment horizontal="center" vertical="center" wrapText="1"/>
    </xf>
    <xf numFmtId="9" fontId="6" fillId="3" borderId="4" xfId="2" applyFont="1" applyFill="1" applyBorder="1" applyAlignment="1" applyProtection="1">
      <alignment horizontal="center" vertical="center" wrapText="1"/>
    </xf>
    <xf numFmtId="9" fontId="6" fillId="6" borderId="4" xfId="2" applyFont="1" applyFill="1" applyBorder="1" applyAlignment="1" applyProtection="1">
      <alignment horizontal="center" vertical="center" wrapText="1"/>
    </xf>
    <xf numFmtId="0" fontId="6" fillId="5" borderId="10" xfId="3" applyFont="1" applyFill="1" applyBorder="1" applyAlignment="1" applyProtection="1">
      <alignment horizontal="center" vertical="center" wrapText="1"/>
      <protection locked="0"/>
    </xf>
    <xf numFmtId="0" fontId="6" fillId="5" borderId="4" xfId="4" applyFont="1" applyFill="1" applyBorder="1" applyAlignment="1" applyProtection="1">
      <alignment horizontal="center" vertical="center" wrapText="1"/>
      <protection locked="0"/>
    </xf>
    <xf numFmtId="9" fontId="6" fillId="5" borderId="4" xfId="4" applyNumberFormat="1" applyFont="1" applyFill="1" applyBorder="1" applyAlignment="1" applyProtection="1">
      <alignment horizontal="center" vertical="center" wrapText="1"/>
      <protection locked="0"/>
    </xf>
    <xf numFmtId="9" fontId="6" fillId="5" borderId="4" xfId="3" applyNumberFormat="1" applyFont="1" applyFill="1" applyBorder="1" applyAlignment="1" applyProtection="1">
      <alignment horizontal="center" vertical="center" wrapText="1"/>
      <protection locked="0"/>
    </xf>
    <xf numFmtId="9" fontId="6" fillId="5" borderId="4" xfId="3" applyNumberFormat="1" applyFont="1" applyFill="1" applyBorder="1" applyAlignment="1" applyProtection="1">
      <alignment horizontal="center" vertical="center"/>
      <protection locked="0"/>
    </xf>
    <xf numFmtId="9" fontId="6" fillId="9" borderId="4" xfId="3" applyNumberFormat="1" applyFont="1" applyFill="1" applyBorder="1" applyAlignment="1" applyProtection="1">
      <alignment horizontal="center" vertical="center"/>
      <protection locked="0"/>
    </xf>
    <xf numFmtId="2" fontId="6" fillId="9" borderId="4" xfId="3" applyNumberFormat="1" applyFont="1" applyFill="1" applyBorder="1" applyAlignment="1" applyProtection="1">
      <alignment horizontal="center" vertical="center"/>
      <protection locked="0"/>
    </xf>
    <xf numFmtId="2" fontId="6" fillId="9" borderId="3" xfId="3" applyNumberFormat="1" applyFont="1" applyFill="1" applyBorder="1" applyAlignment="1" applyProtection="1">
      <alignment horizontal="center" vertical="center"/>
      <protection locked="0"/>
    </xf>
    <xf numFmtId="9" fontId="22" fillId="19" borderId="3" xfId="0" applyNumberFormat="1" applyFont="1" applyFill="1" applyBorder="1" applyAlignment="1" applyProtection="1">
      <alignment horizontal="center" vertical="center"/>
      <protection locked="0"/>
    </xf>
    <xf numFmtId="9" fontId="6" fillId="5" borderId="10" xfId="2" applyFont="1" applyFill="1" applyBorder="1" applyAlignment="1" applyProtection="1">
      <alignment horizontal="center" vertical="center" wrapText="1"/>
    </xf>
    <xf numFmtId="10" fontId="6" fillId="6" borderId="3" xfId="3" applyNumberFormat="1" applyFont="1" applyFill="1" applyBorder="1" applyAlignment="1" applyProtection="1">
      <alignment horizontal="center" vertical="center" wrapText="1"/>
    </xf>
    <xf numFmtId="169" fontId="6" fillId="6" borderId="3" xfId="2" applyNumberFormat="1" applyFont="1" applyFill="1" applyBorder="1" applyAlignment="1" applyProtection="1">
      <alignment horizontal="center" vertical="center" wrapText="1"/>
    </xf>
    <xf numFmtId="168" fontId="6" fillId="6" borderId="3" xfId="2" applyNumberFormat="1" applyFont="1" applyFill="1" applyBorder="1" applyAlignment="1" applyProtection="1">
      <alignment horizontal="center" vertical="center" wrapText="1"/>
    </xf>
    <xf numFmtId="170" fontId="6" fillId="6" borderId="3" xfId="2" applyNumberFormat="1" applyFont="1" applyFill="1" applyBorder="1" applyAlignment="1" applyProtection="1">
      <alignment horizontal="center" vertical="center" wrapText="1"/>
    </xf>
    <xf numFmtId="9" fontId="10" fillId="21" borderId="3" xfId="2" applyFont="1" applyFill="1" applyBorder="1" applyProtection="1">
      <protection locked="0"/>
    </xf>
    <xf numFmtId="9" fontId="38" fillId="19" borderId="3" xfId="0" applyNumberFormat="1" applyFont="1" applyFill="1" applyBorder="1" applyAlignment="1" applyProtection="1">
      <alignment horizontal="center" vertical="center"/>
      <protection locked="0"/>
    </xf>
    <xf numFmtId="0" fontId="6" fillId="4" borderId="7" xfId="3" applyFont="1" applyFill="1" applyBorder="1" applyAlignment="1" applyProtection="1">
      <alignment horizontal="center" vertical="center" wrapText="1"/>
      <protection locked="0"/>
    </xf>
    <xf numFmtId="9" fontId="6" fillId="4" borderId="7" xfId="3" applyNumberFormat="1" applyFont="1" applyFill="1" applyBorder="1" applyAlignment="1" applyProtection="1">
      <alignment horizontal="center" vertical="center" wrapText="1"/>
      <protection locked="0"/>
    </xf>
    <xf numFmtId="0" fontId="6" fillId="5" borderId="11" xfId="3" applyFont="1" applyFill="1" applyBorder="1" applyAlignment="1" applyProtection="1">
      <alignment horizontal="center" vertical="center" wrapText="1"/>
      <protection locked="0"/>
    </xf>
    <xf numFmtId="0" fontId="6" fillId="5" borderId="14" xfId="3" applyFont="1" applyFill="1" applyBorder="1" applyAlignment="1" applyProtection="1">
      <alignment horizontal="center" vertical="center" wrapText="1"/>
      <protection locked="0"/>
    </xf>
    <xf numFmtId="0" fontId="6" fillId="5" borderId="7" xfId="3" applyFont="1" applyFill="1" applyBorder="1" applyAlignment="1" applyProtection="1">
      <alignment horizontal="center" vertical="center" wrapText="1"/>
      <protection locked="0"/>
    </xf>
    <xf numFmtId="9" fontId="6" fillId="5" borderId="7" xfId="3" applyNumberFormat="1" applyFont="1" applyFill="1" applyBorder="1" applyAlignment="1" applyProtection="1">
      <alignment horizontal="center" vertical="center" wrapText="1"/>
      <protection locked="0"/>
    </xf>
    <xf numFmtId="9" fontId="6" fillId="6" borderId="7" xfId="3" applyNumberFormat="1" applyFont="1" applyFill="1" applyBorder="1" applyAlignment="1" applyProtection="1">
      <alignment horizontal="center" vertical="center" wrapText="1"/>
      <protection locked="0"/>
    </xf>
    <xf numFmtId="0" fontId="6" fillId="8" borderId="7" xfId="3" applyFont="1" applyFill="1" applyBorder="1" applyAlignment="1" applyProtection="1">
      <alignment horizontal="center" vertical="center" wrapText="1"/>
      <protection locked="0"/>
    </xf>
    <xf numFmtId="0" fontId="6" fillId="7" borderId="7" xfId="3" applyFont="1" applyFill="1" applyBorder="1" applyAlignment="1" applyProtection="1">
      <alignment horizontal="center" vertical="center" wrapText="1"/>
      <protection locked="0"/>
    </xf>
    <xf numFmtId="9" fontId="5" fillId="2" borderId="7" xfId="2" applyFont="1" applyFill="1" applyBorder="1" applyAlignment="1" applyProtection="1">
      <alignment horizontal="center" vertical="center" wrapText="1"/>
      <protection locked="0"/>
    </xf>
    <xf numFmtId="9" fontId="6" fillId="9" borderId="3" xfId="3" applyNumberFormat="1" applyFont="1" applyFill="1" applyBorder="1" applyAlignment="1" applyProtection="1">
      <alignment vertical="center" wrapText="1"/>
      <protection locked="0"/>
    </xf>
    <xf numFmtId="0" fontId="10" fillId="0" borderId="3" xfId="0" applyFont="1" applyFill="1" applyBorder="1" applyAlignment="1" applyProtection="1">
      <alignment horizontal="justify" vertical="top" wrapText="1"/>
      <protection locked="0"/>
    </xf>
    <xf numFmtId="0" fontId="6" fillId="9" borderId="3" xfId="3" applyFont="1" applyFill="1" applyBorder="1" applyAlignment="1" applyProtection="1">
      <alignment horizontal="justify" vertical="top" wrapText="1"/>
      <protection locked="0"/>
    </xf>
    <xf numFmtId="0" fontId="10" fillId="0" borderId="3" xfId="0" applyFont="1" applyFill="1" applyBorder="1" applyAlignment="1" applyProtection="1">
      <alignment wrapText="1"/>
      <protection locked="0"/>
    </xf>
    <xf numFmtId="9" fontId="10" fillId="6" borderId="3" xfId="0" applyNumberFormat="1" applyFont="1" applyFill="1" applyBorder="1" applyAlignment="1" applyProtection="1">
      <alignment horizontal="center" vertical="center" wrapText="1"/>
      <protection locked="0"/>
    </xf>
    <xf numFmtId="0" fontId="6" fillId="9" borderId="3" xfId="3" applyFont="1" applyFill="1" applyBorder="1" applyAlignment="1" applyProtection="1">
      <alignment horizontal="left" vertical="center" wrapText="1"/>
      <protection locked="0"/>
    </xf>
    <xf numFmtId="9" fontId="10" fillId="6" borderId="3" xfId="2" applyFont="1" applyFill="1" applyBorder="1" applyAlignment="1" applyProtection="1">
      <alignment horizontal="center" vertical="center" wrapText="1"/>
      <protection locked="0"/>
    </xf>
    <xf numFmtId="0" fontId="6" fillId="9" borderId="6" xfId="4" applyFont="1" applyFill="1" applyBorder="1" applyAlignment="1" applyProtection="1">
      <alignment horizontal="center" vertical="center" wrapText="1"/>
      <protection locked="0"/>
    </xf>
    <xf numFmtId="0" fontId="41" fillId="0" borderId="3" xfId="0" applyFont="1" applyFill="1" applyBorder="1" applyAlignment="1" applyProtection="1">
      <alignment horizontal="justify" vertical="top"/>
      <protection locked="0"/>
    </xf>
    <xf numFmtId="0" fontId="41" fillId="13" borderId="3" xfId="0" applyFont="1" applyFill="1" applyBorder="1" applyAlignment="1" applyProtection="1">
      <alignment horizontal="justify" vertical="top" wrapText="1"/>
      <protection locked="0"/>
    </xf>
    <xf numFmtId="9" fontId="16" fillId="19" borderId="3" xfId="0" applyNumberFormat="1" applyFont="1" applyFill="1" applyBorder="1" applyAlignment="1" applyProtection="1">
      <alignment horizontal="center" vertical="center"/>
      <protection locked="0"/>
    </xf>
    <xf numFmtId="9" fontId="6" fillId="9" borderId="3" xfId="3" applyNumberFormat="1" applyFont="1" applyFill="1" applyBorder="1" applyAlignment="1" applyProtection="1">
      <alignment vertical="center"/>
    </xf>
    <xf numFmtId="9" fontId="10" fillId="6" borderId="3" xfId="0" applyNumberFormat="1" applyFont="1" applyFill="1" applyBorder="1" applyAlignment="1" applyProtection="1">
      <alignment horizontal="center" vertical="center" wrapText="1"/>
    </xf>
    <xf numFmtId="10" fontId="10" fillId="6" borderId="3" xfId="0" applyNumberFormat="1" applyFont="1" applyFill="1" applyBorder="1" applyAlignment="1" applyProtection="1">
      <alignment horizontal="center" vertical="center" wrapText="1"/>
    </xf>
    <xf numFmtId="0" fontId="10" fillId="6" borderId="3" xfId="0" applyFont="1" applyFill="1" applyBorder="1" applyAlignment="1" applyProtection="1">
      <alignment horizontal="center" vertical="center" wrapText="1"/>
    </xf>
    <xf numFmtId="0" fontId="6" fillId="9" borderId="3" xfId="3" applyFont="1" applyFill="1" applyBorder="1" applyAlignment="1" applyProtection="1">
      <alignment horizontal="left" vertical="center" wrapText="1"/>
    </xf>
    <xf numFmtId="9" fontId="10" fillId="6" borderId="3" xfId="2" applyFont="1" applyFill="1" applyBorder="1" applyAlignment="1" applyProtection="1">
      <alignment horizontal="center" vertical="center" wrapText="1"/>
    </xf>
    <xf numFmtId="9" fontId="6" fillId="9" borderId="3" xfId="2" applyFont="1" applyFill="1" applyBorder="1" applyAlignment="1" applyProtection="1">
      <alignment horizontal="left" vertical="center" wrapText="1"/>
    </xf>
    <xf numFmtId="164" fontId="10" fillId="6" borderId="3" xfId="0" applyNumberFormat="1" applyFont="1" applyFill="1" applyBorder="1" applyAlignment="1" applyProtection="1">
      <alignment horizontal="center" vertical="center" wrapText="1"/>
    </xf>
    <xf numFmtId="10" fontId="6" fillId="9" borderId="3" xfId="3" applyNumberFormat="1" applyFont="1" applyFill="1" applyBorder="1" applyAlignment="1" applyProtection="1">
      <alignment horizontal="center" vertical="center"/>
      <protection locked="0"/>
    </xf>
    <xf numFmtId="0" fontId="3" fillId="14" borderId="9" xfId="3" applyFont="1" applyFill="1" applyBorder="1" applyAlignment="1" applyProtection="1">
      <alignment horizontal="center" vertical="center" wrapText="1"/>
      <protection locked="0"/>
    </xf>
    <xf numFmtId="0" fontId="6" fillId="6" borderId="3" xfId="2" applyNumberFormat="1" applyFont="1" applyFill="1" applyBorder="1" applyAlignment="1" applyProtection="1">
      <alignment horizontal="center" vertical="center" wrapText="1"/>
    </xf>
    <xf numFmtId="10" fontId="6" fillId="9" borderId="3" xfId="3" applyNumberFormat="1" applyFont="1" applyFill="1" applyBorder="1" applyAlignment="1" applyProtection="1">
      <alignment horizontal="center" vertical="center"/>
    </xf>
    <xf numFmtId="9" fontId="24" fillId="15" borderId="3" xfId="0" applyNumberFormat="1" applyFont="1" applyFill="1" applyBorder="1" applyAlignment="1" applyProtection="1">
      <alignment horizontal="center" vertical="center"/>
      <protection locked="0"/>
    </xf>
    <xf numFmtId="9" fontId="6" fillId="4" borderId="3" xfId="3" applyNumberFormat="1" applyFont="1" applyFill="1" applyBorder="1" applyAlignment="1" applyProtection="1">
      <alignment vertical="center"/>
      <protection locked="0"/>
    </xf>
    <xf numFmtId="9" fontId="6" fillId="3" borderId="3" xfId="2" applyFont="1" applyFill="1" applyBorder="1" applyAlignment="1" applyProtection="1">
      <alignment horizontal="center" vertical="center"/>
    </xf>
    <xf numFmtId="164" fontId="6" fillId="6" borderId="3" xfId="2" applyNumberFormat="1" applyFont="1" applyFill="1" applyBorder="1" applyAlignment="1" applyProtection="1">
      <alignment horizontal="center" vertical="center"/>
    </xf>
    <xf numFmtId="9" fontId="6" fillId="10" borderId="3" xfId="3" applyNumberFormat="1" applyFont="1" applyFill="1" applyBorder="1" applyAlignment="1" applyProtection="1">
      <alignment vertical="center" wrapText="1"/>
      <protection locked="0"/>
    </xf>
    <xf numFmtId="9" fontId="6" fillId="10" borderId="3" xfId="3" applyNumberFormat="1" applyFont="1" applyFill="1" applyBorder="1" applyAlignment="1" applyProtection="1">
      <alignment horizontal="justify" vertical="top" wrapText="1"/>
      <protection locked="0"/>
    </xf>
    <xf numFmtId="0" fontId="6" fillId="10" borderId="3" xfId="3" applyFont="1" applyFill="1" applyBorder="1" applyAlignment="1" applyProtection="1">
      <alignment horizontal="center" vertical="center" wrapText="1"/>
      <protection locked="0"/>
    </xf>
    <xf numFmtId="0" fontId="6" fillId="10" borderId="3" xfId="3" applyFont="1" applyFill="1" applyBorder="1" applyAlignment="1" applyProtection="1">
      <alignment horizontal="justify" vertical="top" wrapText="1"/>
      <protection locked="0"/>
    </xf>
    <xf numFmtId="9" fontId="6" fillId="10" borderId="3" xfId="3" applyNumberFormat="1" applyFont="1" applyFill="1" applyBorder="1" applyAlignment="1" applyProtection="1">
      <alignment horizontal="center" vertical="center" wrapText="1"/>
      <protection locked="0"/>
    </xf>
    <xf numFmtId="9" fontId="6" fillId="10" borderId="3" xfId="3" applyNumberFormat="1" applyFont="1" applyFill="1" applyBorder="1" applyAlignment="1" applyProtection="1">
      <alignment horizontal="center" vertical="center"/>
      <protection locked="0"/>
    </xf>
    <xf numFmtId="0" fontId="6" fillId="4" borderId="3" xfId="3" applyFont="1" applyFill="1" applyBorder="1" applyAlignment="1" applyProtection="1">
      <alignment horizontal="justify" vertical="top" wrapText="1"/>
      <protection locked="0"/>
    </xf>
    <xf numFmtId="9" fontId="36" fillId="19" borderId="3" xfId="0" applyNumberFormat="1" applyFont="1" applyFill="1" applyBorder="1" applyAlignment="1" applyProtection="1">
      <alignment horizontal="center" vertical="center"/>
      <protection locked="0"/>
    </xf>
    <xf numFmtId="10" fontId="6" fillId="6" borderId="3" xfId="2" applyNumberFormat="1" applyFont="1" applyFill="1" applyBorder="1" applyAlignment="1" applyProtection="1">
      <alignment horizontal="center" vertical="center"/>
    </xf>
    <xf numFmtId="164" fontId="6" fillId="3" borderId="3" xfId="2" applyNumberFormat="1" applyFont="1" applyFill="1" applyBorder="1" applyAlignment="1" applyProtection="1">
      <alignment horizontal="center" vertical="center"/>
    </xf>
    <xf numFmtId="164" fontId="6" fillId="3" borderId="3" xfId="2" applyNumberFormat="1" applyFont="1" applyFill="1" applyBorder="1" applyAlignment="1" applyProtection="1">
      <alignment horizontal="center" vertical="center" wrapText="1"/>
    </xf>
    <xf numFmtId="9" fontId="6" fillId="4" borderId="3" xfId="3" applyNumberFormat="1" applyFont="1" applyFill="1" applyBorder="1" applyAlignment="1" applyProtection="1">
      <alignment horizontal="right" vertical="center" wrapText="1"/>
      <protection locked="0"/>
    </xf>
    <xf numFmtId="0" fontId="41" fillId="0" borderId="3" xfId="0" applyFont="1" applyFill="1" applyBorder="1" applyAlignment="1" applyProtection="1">
      <alignment horizontal="justify" vertical="top" wrapText="1"/>
      <protection locked="0"/>
    </xf>
    <xf numFmtId="0" fontId="6" fillId="4" borderId="3" xfId="0" applyFont="1" applyFill="1" applyBorder="1" applyAlignment="1" applyProtection="1">
      <alignment horizontal="justify" vertical="top" wrapText="1"/>
      <protection locked="0"/>
    </xf>
    <xf numFmtId="0" fontId="6" fillId="10" borderId="3" xfId="0" applyFont="1" applyFill="1" applyBorder="1" applyAlignment="1" applyProtection="1">
      <alignment horizontal="center" vertical="center" wrapText="1"/>
      <protection locked="0"/>
    </xf>
    <xf numFmtId="0" fontId="16" fillId="15" borderId="7" xfId="0" applyFont="1" applyFill="1" applyBorder="1" applyAlignment="1" applyProtection="1">
      <alignment horizontal="center" vertical="center"/>
      <protection locked="0"/>
    </xf>
    <xf numFmtId="9" fontId="5" fillId="2" borderId="5" xfId="2" applyFont="1" applyFill="1" applyBorder="1" applyAlignment="1" applyProtection="1">
      <alignment horizontal="center" vertical="center" wrapText="1"/>
      <protection locked="0"/>
    </xf>
    <xf numFmtId="0" fontId="15" fillId="15" borderId="7" xfId="0" applyFont="1" applyFill="1" applyBorder="1" applyAlignment="1" applyProtection="1">
      <alignment horizontal="center" vertical="center"/>
      <protection locked="0"/>
    </xf>
    <xf numFmtId="0" fontId="10" fillId="15" borderId="0" xfId="0" applyFont="1" applyFill="1" applyProtection="1">
      <protection locked="0"/>
    </xf>
    <xf numFmtId="9" fontId="15" fillId="19" borderId="3" xfId="2" applyFont="1" applyFill="1" applyBorder="1" applyAlignment="1" applyProtection="1">
      <alignment horizontal="center" vertical="center"/>
      <protection locked="0"/>
    </xf>
    <xf numFmtId="166" fontId="6" fillId="6" borderId="3" xfId="2" applyNumberFormat="1" applyFont="1" applyFill="1" applyBorder="1" applyAlignment="1" applyProtection="1">
      <alignment horizontal="center" vertical="center"/>
    </xf>
    <xf numFmtId="167" fontId="6" fillId="6" borderId="3" xfId="2" applyNumberFormat="1" applyFont="1" applyFill="1" applyBorder="1" applyAlignment="1" applyProtection="1">
      <alignment horizontal="center" vertical="center"/>
    </xf>
    <xf numFmtId="165" fontId="6" fillId="6" borderId="3" xfId="2" applyNumberFormat="1" applyFont="1" applyFill="1" applyBorder="1" applyAlignment="1" applyProtection="1">
      <alignment horizontal="center" vertical="center"/>
    </xf>
    <xf numFmtId="0" fontId="6" fillId="6" borderId="3" xfId="2" applyNumberFormat="1" applyFont="1" applyFill="1" applyBorder="1" applyAlignment="1">
      <alignment horizontal="center" vertical="center" wrapText="1"/>
    </xf>
    <xf numFmtId="170" fontId="6" fillId="6" borderId="3" xfId="2" applyNumberFormat="1" applyFont="1" applyFill="1" applyBorder="1" applyAlignment="1">
      <alignment horizontal="center" vertical="center" wrapText="1"/>
    </xf>
    <xf numFmtId="9" fontId="6" fillId="6" borderId="3" xfId="2" applyFont="1" applyFill="1" applyBorder="1" applyAlignment="1">
      <alignment horizontal="center" vertical="center" wrapText="1"/>
    </xf>
    <xf numFmtId="9" fontId="6" fillId="6" borderId="4" xfId="2" applyFont="1" applyFill="1" applyBorder="1" applyAlignment="1" applyProtection="1">
      <alignment horizontal="center" vertical="center" wrapText="1"/>
      <protection locked="0"/>
    </xf>
    <xf numFmtId="9" fontId="31" fillId="19" borderId="3" xfId="0" applyNumberFormat="1" applyFont="1" applyFill="1" applyBorder="1"/>
    <xf numFmtId="9" fontId="6" fillId="6" borderId="3" xfId="2" applyFont="1" applyFill="1" applyBorder="1" applyAlignment="1">
      <alignment horizontal="center" vertical="center"/>
    </xf>
    <xf numFmtId="10" fontId="6" fillId="6" borderId="3" xfId="2" applyNumberFormat="1" applyFont="1" applyFill="1" applyBorder="1" applyAlignment="1">
      <alignment horizontal="center" vertical="center"/>
    </xf>
    <xf numFmtId="0" fontId="6" fillId="4" borderId="3" xfId="3" applyFont="1" applyFill="1" applyBorder="1" applyAlignment="1" applyProtection="1">
      <alignment horizontal="center" vertical="center" wrapText="1"/>
      <protection locked="0"/>
    </xf>
    <xf numFmtId="0" fontId="10" fillId="0" borderId="0" xfId="0" applyFont="1" applyAlignment="1">
      <alignment wrapText="1"/>
    </xf>
    <xf numFmtId="9" fontId="6" fillId="6" borderId="3" xfId="2" applyNumberFormat="1" applyFont="1" applyFill="1" applyBorder="1" applyAlignment="1">
      <alignment horizontal="center" vertical="center"/>
    </xf>
    <xf numFmtId="164" fontId="6" fillId="6" borderId="3" xfId="2" applyNumberFormat="1" applyFont="1" applyFill="1" applyBorder="1" applyAlignment="1">
      <alignment horizontal="center" vertical="center" wrapText="1"/>
    </xf>
    <xf numFmtId="10" fontId="6" fillId="6" borderId="3" xfId="1" applyNumberFormat="1" applyFont="1" applyFill="1" applyBorder="1" applyAlignment="1" applyProtection="1">
      <alignment horizontal="center" vertical="center" wrapText="1"/>
      <protection locked="0"/>
    </xf>
    <xf numFmtId="9" fontId="0" fillId="16" borderId="0" xfId="0" applyNumberFormat="1" applyFill="1" applyBorder="1"/>
    <xf numFmtId="164" fontId="10" fillId="6" borderId="3" xfId="2" applyNumberFormat="1" applyFont="1" applyFill="1" applyBorder="1" applyAlignment="1" applyProtection="1">
      <alignment horizontal="center" vertical="center" wrapText="1"/>
      <protection locked="0"/>
    </xf>
    <xf numFmtId="10" fontId="10" fillId="6" borderId="3" xfId="0" applyNumberFormat="1" applyFont="1" applyFill="1" applyBorder="1" applyAlignment="1" applyProtection="1">
      <alignment horizontal="center" vertical="center" wrapText="1"/>
      <protection locked="0"/>
    </xf>
    <xf numFmtId="164" fontId="10" fillId="6" borderId="3" xfId="2" applyNumberFormat="1" applyFont="1" applyFill="1" applyBorder="1" applyAlignment="1" applyProtection="1">
      <alignment horizontal="center" vertical="center" wrapText="1"/>
    </xf>
    <xf numFmtId="9" fontId="36" fillId="14" borderId="19" xfId="2" applyFont="1" applyFill="1" applyBorder="1" applyAlignment="1">
      <alignment horizontal="center" vertical="center"/>
    </xf>
    <xf numFmtId="0" fontId="6" fillId="9" borderId="3" xfId="3" applyFont="1" applyFill="1" applyBorder="1" applyAlignment="1" applyProtection="1">
      <alignment horizontal="center" vertical="center" wrapText="1"/>
      <protection locked="0"/>
    </xf>
    <xf numFmtId="0" fontId="6" fillId="5" borderId="4" xfId="3" applyFont="1" applyFill="1" applyBorder="1" applyAlignment="1" applyProtection="1">
      <alignment horizontal="center" vertical="center" wrapText="1"/>
      <protection locked="0"/>
    </xf>
    <xf numFmtId="0" fontId="6" fillId="5" borderId="3" xfId="4" applyFont="1" applyFill="1" applyBorder="1" applyAlignment="1" applyProtection="1">
      <alignment horizontal="center" vertical="center" wrapText="1"/>
      <protection locked="0"/>
    </xf>
    <xf numFmtId="9" fontId="6" fillId="5" borderId="3" xfId="3" applyNumberFormat="1" applyFont="1" applyFill="1" applyBorder="1" applyAlignment="1" applyProtection="1">
      <alignment horizontal="center" vertical="center" wrapText="1"/>
      <protection locked="0"/>
    </xf>
    <xf numFmtId="9" fontId="6" fillId="5" borderId="3" xfId="4" applyNumberFormat="1" applyFont="1" applyFill="1" applyBorder="1" applyAlignment="1" applyProtection="1">
      <alignment horizontal="center" vertical="center" wrapText="1"/>
      <protection locked="0"/>
    </xf>
    <xf numFmtId="9" fontId="6" fillId="8" borderId="3" xfId="3" applyNumberFormat="1" applyFont="1" applyFill="1" applyBorder="1" applyAlignment="1" applyProtection="1">
      <alignment horizontal="center" vertical="center" wrapText="1"/>
      <protection locked="0"/>
    </xf>
    <xf numFmtId="0" fontId="6" fillId="9" borderId="3" xfId="3" applyFont="1" applyFill="1" applyBorder="1" applyAlignment="1" applyProtection="1">
      <alignment horizontal="center" vertical="center" wrapText="1"/>
      <protection locked="0"/>
    </xf>
    <xf numFmtId="0" fontId="6" fillId="4" borderId="3" xfId="3" applyFont="1" applyFill="1" applyBorder="1" applyAlignment="1" applyProtection="1">
      <alignment horizontal="center" vertical="center" wrapText="1"/>
      <protection locked="0"/>
    </xf>
    <xf numFmtId="9" fontId="6" fillId="4" borderId="3" xfId="3" applyNumberFormat="1" applyFont="1" applyFill="1" applyBorder="1" applyAlignment="1" applyProtection="1">
      <alignment horizontal="center" vertical="center" wrapText="1"/>
      <protection locked="0"/>
    </xf>
    <xf numFmtId="0" fontId="6" fillId="4" borderId="3" xfId="3" applyFont="1" applyFill="1" applyBorder="1" applyAlignment="1" applyProtection="1">
      <alignment horizontal="center" vertical="center" wrapText="1"/>
      <protection locked="0"/>
    </xf>
    <xf numFmtId="0" fontId="6" fillId="7" borderId="3" xfId="3" applyFont="1" applyFill="1" applyBorder="1" applyAlignment="1" applyProtection="1">
      <alignment horizontal="center" vertical="center" wrapText="1"/>
      <protection locked="0"/>
    </xf>
    <xf numFmtId="9" fontId="6" fillId="4" borderId="3" xfId="3" applyNumberFormat="1" applyFont="1" applyFill="1" applyBorder="1" applyAlignment="1" applyProtection="1">
      <alignment horizontal="center" vertical="center" wrapText="1"/>
      <protection locked="0"/>
    </xf>
    <xf numFmtId="0" fontId="6" fillId="4" borderId="3" xfId="3" applyFont="1" applyFill="1" applyBorder="1" applyAlignment="1" applyProtection="1">
      <alignment horizontal="center" vertical="center" wrapText="1"/>
      <protection locked="0"/>
    </xf>
    <xf numFmtId="0" fontId="46" fillId="4" borderId="3" xfId="4" applyFont="1" applyFill="1" applyBorder="1" applyAlignment="1" applyProtection="1">
      <alignment horizontal="center" vertical="center" wrapText="1"/>
      <protection locked="0"/>
    </xf>
    <xf numFmtId="9" fontId="9" fillId="12" borderId="3" xfId="0" applyNumberFormat="1" applyFont="1" applyFill="1" applyBorder="1" applyAlignment="1" applyProtection="1">
      <alignment horizontal="center" vertical="center" wrapText="1"/>
      <protection locked="0"/>
    </xf>
    <xf numFmtId="9" fontId="46" fillId="4" borderId="3" xfId="4" applyNumberFormat="1" applyFont="1" applyFill="1" applyBorder="1" applyAlignment="1" applyProtection="1">
      <alignment horizontal="center" vertical="center" wrapText="1"/>
      <protection locked="0"/>
    </xf>
    <xf numFmtId="9" fontId="6" fillId="5" borderId="3" xfId="3" applyNumberFormat="1" applyFont="1" applyFill="1" applyBorder="1" applyAlignment="1" applyProtection="1">
      <alignment horizontal="center" vertical="center" wrapText="1"/>
      <protection locked="0"/>
    </xf>
    <xf numFmtId="0" fontId="6" fillId="9" borderId="3" xfId="4" applyFont="1" applyFill="1" applyBorder="1" applyAlignment="1" applyProtection="1">
      <alignment horizontal="center" vertical="center" wrapText="1"/>
      <protection locked="0"/>
    </xf>
    <xf numFmtId="9" fontId="6" fillId="9" borderId="3" xfId="4" applyNumberFormat="1" applyFont="1" applyFill="1" applyBorder="1" applyAlignment="1" applyProtection="1">
      <alignment horizontal="center" vertical="center" wrapText="1"/>
      <protection locked="0"/>
    </xf>
    <xf numFmtId="9" fontId="6" fillId="5" borderId="3" xfId="4" applyNumberFormat="1" applyFont="1" applyFill="1" applyBorder="1" applyAlignment="1" applyProtection="1">
      <alignment horizontal="center" vertical="center" wrapText="1"/>
      <protection locked="0"/>
    </xf>
    <xf numFmtId="0" fontId="6" fillId="5" borderId="3" xfId="3" applyFont="1" applyFill="1" applyBorder="1" applyAlignment="1" applyProtection="1">
      <alignment horizontal="center" vertical="center" wrapText="1"/>
      <protection locked="0"/>
    </xf>
    <xf numFmtId="0" fontId="6" fillId="9" borderId="3" xfId="3" applyFont="1" applyFill="1" applyBorder="1" applyAlignment="1" applyProtection="1">
      <alignment horizontal="center" vertical="center" wrapText="1"/>
      <protection locked="0"/>
    </xf>
    <xf numFmtId="0" fontId="6" fillId="8" borderId="3" xfId="0" applyFont="1" applyFill="1" applyBorder="1" applyAlignment="1" applyProtection="1">
      <alignment horizontal="center" vertical="center" wrapText="1"/>
      <protection locked="0"/>
    </xf>
    <xf numFmtId="10" fontId="9" fillId="0" borderId="0" xfId="0" applyNumberFormat="1" applyFont="1" applyProtection="1">
      <protection locked="0"/>
    </xf>
    <xf numFmtId="10" fontId="6" fillId="4" borderId="3" xfId="4" applyNumberFormat="1" applyFont="1" applyFill="1" applyBorder="1" applyAlignment="1" applyProtection="1">
      <alignment horizontal="center" vertical="center" wrapText="1"/>
      <protection locked="0"/>
    </xf>
    <xf numFmtId="0" fontId="6" fillId="4" borderId="3" xfId="3" applyFont="1" applyFill="1" applyBorder="1" applyAlignment="1" applyProtection="1">
      <alignment horizontal="center" vertical="center" wrapText="1"/>
      <protection locked="0"/>
    </xf>
    <xf numFmtId="0" fontId="6" fillId="8" borderId="4" xfId="3" applyFont="1" applyFill="1" applyBorder="1" applyAlignment="1" applyProtection="1">
      <alignment horizontal="center" vertical="center" wrapText="1"/>
      <protection locked="0"/>
    </xf>
    <xf numFmtId="0" fontId="6" fillId="7" borderId="3" xfId="3" applyFont="1" applyFill="1" applyBorder="1" applyAlignment="1" applyProtection="1">
      <alignment horizontal="center" vertical="center" wrapText="1"/>
      <protection locked="0"/>
    </xf>
    <xf numFmtId="9" fontId="10" fillId="0" borderId="0" xfId="0" applyNumberFormat="1" applyFont="1" applyProtection="1">
      <protection locked="0"/>
    </xf>
    <xf numFmtId="9" fontId="10" fillId="0" borderId="0" xfId="2" applyFont="1" applyProtection="1">
      <protection locked="0"/>
    </xf>
    <xf numFmtId="9" fontId="6" fillId="9" borderId="3" xfId="4" applyNumberFormat="1" applyFont="1" applyFill="1" applyBorder="1" applyAlignment="1" applyProtection="1">
      <alignment horizontal="center" vertical="center" wrapText="1"/>
    </xf>
    <xf numFmtId="0" fontId="6" fillId="9" borderId="3" xfId="3" applyFont="1" applyFill="1" applyBorder="1" applyAlignment="1" applyProtection="1">
      <alignment horizontal="center" vertical="center" wrapText="1"/>
      <protection locked="0"/>
    </xf>
    <xf numFmtId="9" fontId="6" fillId="9" borderId="6" xfId="4" applyNumberFormat="1" applyFont="1" applyFill="1" applyBorder="1" applyAlignment="1" applyProtection="1">
      <alignment horizontal="center" vertical="center" wrapText="1"/>
      <protection locked="0"/>
    </xf>
    <xf numFmtId="0" fontId="6" fillId="9" borderId="3" xfId="3" applyFont="1" applyFill="1" applyBorder="1" applyAlignment="1" applyProtection="1">
      <alignment horizontal="center" vertical="center" wrapText="1"/>
      <protection locked="0"/>
    </xf>
    <xf numFmtId="164" fontId="6" fillId="9" borderId="3" xfId="3" applyNumberFormat="1" applyFont="1" applyFill="1" applyBorder="1" applyAlignment="1" applyProtection="1">
      <alignment horizontal="center" vertical="center" wrapText="1"/>
      <protection locked="0"/>
    </xf>
    <xf numFmtId="9" fontId="6" fillId="6" borderId="3" xfId="3" applyNumberFormat="1" applyFont="1" applyFill="1" applyBorder="1" applyAlignment="1" applyProtection="1">
      <alignment horizontal="center" vertical="center" wrapText="1"/>
      <protection locked="0"/>
    </xf>
    <xf numFmtId="0" fontId="6" fillId="6" borderId="3" xfId="3" applyFont="1" applyFill="1" applyBorder="1" applyAlignment="1" applyProtection="1">
      <alignment horizontal="center" vertical="center" wrapText="1"/>
      <protection locked="0"/>
    </xf>
    <xf numFmtId="10" fontId="10" fillId="0" borderId="0" xfId="0" applyNumberFormat="1" applyFont="1" applyProtection="1">
      <protection locked="0"/>
    </xf>
    <xf numFmtId="4" fontId="6" fillId="6" borderId="3" xfId="3" applyNumberFormat="1" applyFont="1" applyFill="1" applyBorder="1" applyAlignment="1" applyProtection="1">
      <alignment horizontal="center" vertical="center" wrapText="1"/>
      <protection locked="0"/>
    </xf>
    <xf numFmtId="9" fontId="6" fillId="6" borderId="5" xfId="3" applyNumberFormat="1" applyFont="1" applyFill="1" applyBorder="1" applyAlignment="1" applyProtection="1">
      <alignment vertical="center" wrapText="1"/>
      <protection locked="0"/>
    </xf>
    <xf numFmtId="0" fontId="6" fillId="8" borderId="4" xfId="3" applyFont="1" applyFill="1" applyBorder="1" applyAlignment="1" applyProtection="1">
      <alignment horizontal="center" vertical="center" wrapText="1"/>
      <protection locked="0"/>
    </xf>
    <xf numFmtId="0" fontId="6" fillId="9" borderId="3" xfId="3" applyFont="1" applyFill="1" applyBorder="1" applyAlignment="1" applyProtection="1">
      <alignment horizontal="center" vertical="center" wrapText="1"/>
      <protection locked="0"/>
    </xf>
    <xf numFmtId="0" fontId="6" fillId="5" borderId="3" xfId="3" applyFont="1" applyFill="1" applyBorder="1" applyAlignment="1" applyProtection="1">
      <alignment horizontal="center" vertical="center" wrapText="1"/>
      <protection locked="0"/>
    </xf>
    <xf numFmtId="0" fontId="6" fillId="9" borderId="3" xfId="3" applyFont="1" applyFill="1" applyBorder="1" applyAlignment="1" applyProtection="1">
      <alignment horizontal="center" vertical="center" wrapText="1"/>
      <protection locked="0"/>
    </xf>
    <xf numFmtId="0" fontId="6" fillId="7" borderId="3" xfId="3" applyFont="1" applyFill="1" applyBorder="1" applyAlignment="1" applyProtection="1">
      <alignment horizontal="center" vertical="center" wrapText="1"/>
      <protection locked="0"/>
    </xf>
    <xf numFmtId="0" fontId="6" fillId="9" borderId="3" xfId="3" applyFont="1" applyFill="1" applyBorder="1" applyAlignment="1" applyProtection="1">
      <alignment horizontal="center" vertical="center" wrapText="1"/>
      <protection locked="0"/>
    </xf>
    <xf numFmtId="0" fontId="6" fillId="7" borderId="3" xfId="3" applyFont="1" applyFill="1" applyBorder="1" applyAlignment="1" applyProtection="1">
      <alignment horizontal="center" vertical="center" wrapText="1"/>
      <protection locked="0"/>
    </xf>
    <xf numFmtId="9" fontId="6" fillId="7" borderId="3" xfId="3" applyNumberFormat="1" applyFont="1" applyFill="1" applyBorder="1" applyAlignment="1" applyProtection="1">
      <alignment vertical="center" wrapText="1"/>
      <protection locked="0"/>
    </xf>
    <xf numFmtId="9" fontId="6" fillId="7" borderId="3" xfId="3" applyNumberFormat="1" applyFont="1" applyFill="1" applyBorder="1" applyAlignment="1" applyProtection="1">
      <alignment vertical="center"/>
      <protection locked="0"/>
    </xf>
    <xf numFmtId="9" fontId="6" fillId="9" borderId="3" xfId="2" applyNumberFormat="1" applyFont="1" applyFill="1" applyBorder="1" applyAlignment="1" applyProtection="1">
      <alignment horizontal="center" vertical="center" wrapText="1"/>
    </xf>
    <xf numFmtId="164" fontId="6" fillId="6" borderId="3" xfId="3" applyNumberFormat="1" applyFont="1" applyFill="1" applyBorder="1" applyAlignment="1">
      <alignment horizontal="center" vertical="center" wrapText="1"/>
    </xf>
    <xf numFmtId="169" fontId="9" fillId="0" borderId="0" xfId="0" applyNumberFormat="1" applyFont="1" applyProtection="1">
      <protection locked="0"/>
    </xf>
    <xf numFmtId="2" fontId="9" fillId="0" borderId="0" xfId="0" applyNumberFormat="1" applyFont="1" applyProtection="1">
      <protection locked="0"/>
    </xf>
    <xf numFmtId="165" fontId="6" fillId="9" borderId="3" xfId="3" applyNumberFormat="1" applyFont="1" applyFill="1" applyBorder="1" applyAlignment="1" applyProtection="1">
      <alignment horizontal="center" vertical="center" wrapText="1"/>
      <protection locked="0"/>
    </xf>
    <xf numFmtId="170" fontId="6" fillId="9" borderId="4" xfId="2" applyNumberFormat="1" applyFont="1" applyFill="1" applyBorder="1" applyAlignment="1" applyProtection="1">
      <alignment horizontal="center" vertical="center"/>
      <protection locked="0"/>
    </xf>
    <xf numFmtId="0" fontId="6" fillId="9" borderId="3" xfId="3" applyFont="1" applyFill="1" applyBorder="1" applyAlignment="1" applyProtection="1">
      <alignment horizontal="center" vertical="center" wrapText="1"/>
      <protection locked="0"/>
    </xf>
    <xf numFmtId="0" fontId="6" fillId="6" borderId="3" xfId="3" applyFont="1" applyFill="1" applyBorder="1" applyAlignment="1" applyProtection="1">
      <alignment horizontal="center" vertical="center" wrapText="1"/>
      <protection locked="0"/>
    </xf>
    <xf numFmtId="0" fontId="6" fillId="9" borderId="3" xfId="3" applyFont="1" applyFill="1" applyBorder="1" applyAlignment="1" applyProtection="1">
      <alignment horizontal="center" vertical="center" wrapText="1"/>
      <protection locked="0"/>
    </xf>
    <xf numFmtId="10" fontId="10" fillId="6" borderId="3" xfId="2" applyNumberFormat="1" applyFont="1" applyFill="1" applyBorder="1" applyAlignment="1" applyProtection="1">
      <alignment horizontal="center" vertical="center" wrapText="1"/>
    </xf>
    <xf numFmtId="0" fontId="6" fillId="9" borderId="3" xfId="3" applyFont="1" applyFill="1" applyBorder="1" applyAlignment="1" applyProtection="1">
      <alignment horizontal="left" vertical="center"/>
      <protection locked="0"/>
    </xf>
    <xf numFmtId="9" fontId="9" fillId="11" borderId="3" xfId="0" applyNumberFormat="1" applyFont="1" applyFill="1" applyBorder="1" applyAlignment="1" applyProtection="1">
      <alignment horizontal="center" vertical="center" wrapText="1"/>
      <protection locked="0"/>
    </xf>
    <xf numFmtId="0" fontId="6" fillId="8" borderId="4" xfId="3" applyFont="1" applyFill="1" applyBorder="1" applyAlignment="1" applyProtection="1">
      <alignment horizontal="center" vertical="center" wrapText="1"/>
      <protection locked="0"/>
    </xf>
    <xf numFmtId="0" fontId="6" fillId="7" borderId="3" xfId="3" applyFont="1" applyFill="1" applyBorder="1" applyAlignment="1" applyProtection="1">
      <alignment horizontal="center" vertical="center" wrapText="1"/>
      <protection locked="0"/>
    </xf>
    <xf numFmtId="9" fontId="46" fillId="9" borderId="3" xfId="3" applyNumberFormat="1" applyFont="1" applyFill="1" applyBorder="1" applyAlignment="1" applyProtection="1">
      <alignment horizontal="center" vertical="center" wrapText="1"/>
      <protection locked="0"/>
    </xf>
    <xf numFmtId="0" fontId="6" fillId="7" borderId="3" xfId="3" applyFont="1" applyFill="1" applyBorder="1" applyAlignment="1" applyProtection="1">
      <alignment horizontal="center" vertical="center" wrapText="1"/>
      <protection locked="0"/>
    </xf>
    <xf numFmtId="0" fontId="6" fillId="6" borderId="3" xfId="3" applyFont="1" applyFill="1" applyBorder="1" applyAlignment="1" applyProtection="1">
      <alignment horizontal="center" vertical="center" wrapText="1"/>
      <protection locked="0"/>
    </xf>
    <xf numFmtId="0" fontId="6" fillId="4" borderId="3" xfId="3" applyFont="1" applyFill="1" applyBorder="1" applyAlignment="1" applyProtection="1">
      <alignment horizontal="center" vertical="center" wrapText="1"/>
      <protection locked="0"/>
    </xf>
    <xf numFmtId="9" fontId="6" fillId="6" borderId="3" xfId="3" applyNumberFormat="1" applyFont="1" applyFill="1" applyBorder="1" applyAlignment="1" applyProtection="1">
      <alignment horizontal="center" vertical="center" wrapText="1"/>
      <protection locked="0"/>
    </xf>
    <xf numFmtId="0" fontId="6" fillId="6" borderId="3" xfId="3" applyFont="1" applyFill="1" applyBorder="1" applyAlignment="1" applyProtection="1">
      <alignment horizontal="center" vertical="center" wrapText="1"/>
      <protection locked="0"/>
    </xf>
    <xf numFmtId="0" fontId="6" fillId="6" borderId="3" xfId="4" applyFont="1" applyFill="1" applyBorder="1" applyAlignment="1" applyProtection="1">
      <alignment vertical="center" wrapText="1"/>
      <protection locked="0"/>
    </xf>
    <xf numFmtId="0" fontId="6" fillId="9" borderId="5" xfId="3" applyFont="1" applyFill="1" applyBorder="1" applyAlignment="1" applyProtection="1">
      <alignment horizontal="center" vertical="center" wrapText="1"/>
      <protection locked="0"/>
    </xf>
    <xf numFmtId="9" fontId="6" fillId="5" borderId="3" xfId="3" applyNumberFormat="1" applyFont="1" applyFill="1" applyBorder="1" applyAlignment="1" applyProtection="1">
      <alignment horizontal="center" vertical="center" wrapText="1"/>
      <protection locked="0"/>
    </xf>
    <xf numFmtId="9" fontId="6" fillId="8" borderId="3" xfId="3" applyNumberFormat="1" applyFont="1" applyFill="1" applyBorder="1" applyAlignment="1" applyProtection="1">
      <alignment horizontal="center" vertical="center" wrapText="1"/>
      <protection locked="0"/>
    </xf>
    <xf numFmtId="0" fontId="6" fillId="6" borderId="3" xfId="3" applyFont="1" applyFill="1" applyBorder="1" applyAlignment="1" applyProtection="1">
      <alignment horizontal="center" vertical="center" wrapText="1"/>
      <protection locked="0"/>
    </xf>
    <xf numFmtId="0" fontId="6" fillId="6" borderId="3" xfId="4" applyFont="1" applyFill="1" applyBorder="1" applyAlignment="1" applyProtection="1">
      <alignment horizontal="center" vertical="center" wrapText="1"/>
      <protection locked="0"/>
    </xf>
    <xf numFmtId="9" fontId="6" fillId="8" borderId="4" xfId="3" applyNumberFormat="1" applyFont="1" applyFill="1" applyBorder="1" applyAlignment="1" applyProtection="1">
      <alignment horizontal="center" vertical="center"/>
      <protection locked="0"/>
    </xf>
    <xf numFmtId="9" fontId="6" fillId="8" borderId="4" xfId="3" applyNumberFormat="1" applyFont="1" applyFill="1" applyBorder="1" applyAlignment="1" applyProtection="1">
      <alignment horizontal="center" vertical="center" wrapText="1"/>
      <protection locked="0"/>
    </xf>
    <xf numFmtId="0" fontId="6" fillId="5" borderId="3" xfId="3" applyFont="1" applyFill="1" applyBorder="1" applyAlignment="1" applyProtection="1">
      <alignment horizontal="center" vertical="center" wrapText="1"/>
      <protection locked="0"/>
    </xf>
    <xf numFmtId="0" fontId="6" fillId="7" borderId="4" xfId="3" applyFont="1" applyFill="1" applyBorder="1" applyAlignment="1" applyProtection="1">
      <alignment horizontal="center" vertical="center" wrapText="1"/>
      <protection locked="0"/>
    </xf>
    <xf numFmtId="0" fontId="6" fillId="7" borderId="3" xfId="3" applyFont="1" applyFill="1" applyBorder="1" applyAlignment="1" applyProtection="1">
      <alignment horizontal="center" vertical="center" wrapText="1"/>
      <protection locked="0"/>
    </xf>
    <xf numFmtId="9" fontId="6" fillId="5" borderId="3" xfId="3" applyNumberFormat="1" applyFont="1" applyFill="1" applyBorder="1" applyAlignment="1" applyProtection="1">
      <alignment horizontal="center" vertical="center" wrapText="1"/>
      <protection locked="0"/>
    </xf>
    <xf numFmtId="0" fontId="6" fillId="7" borderId="4" xfId="3" applyFont="1" applyFill="1" applyBorder="1" applyAlignment="1" applyProtection="1">
      <alignment horizontal="center" vertical="center" wrapText="1"/>
      <protection locked="0"/>
    </xf>
    <xf numFmtId="9" fontId="5" fillId="2" borderId="3" xfId="2" applyFont="1" applyFill="1" applyBorder="1" applyAlignment="1" applyProtection="1">
      <alignment horizontal="center" vertical="center" wrapText="1"/>
      <protection locked="0"/>
    </xf>
    <xf numFmtId="0" fontId="6" fillId="6" borderId="3" xfId="3" applyFont="1" applyFill="1" applyBorder="1" applyAlignment="1" applyProtection="1">
      <alignment horizontal="center" vertical="center" wrapText="1"/>
      <protection locked="0"/>
    </xf>
    <xf numFmtId="9" fontId="6" fillId="4" borderId="3" xfId="3" applyNumberFormat="1" applyFont="1" applyFill="1" applyBorder="1" applyAlignment="1" applyProtection="1">
      <alignment horizontal="center" vertical="center" wrapText="1"/>
      <protection locked="0"/>
    </xf>
    <xf numFmtId="0" fontId="6" fillId="5" borderId="3" xfId="4" applyFont="1" applyFill="1" applyBorder="1" applyAlignment="1" applyProtection="1">
      <alignment horizontal="center" vertical="center" wrapText="1"/>
      <protection locked="0"/>
    </xf>
    <xf numFmtId="9" fontId="6" fillId="5" borderId="3" xfId="3" applyNumberFormat="1" applyFont="1" applyFill="1" applyBorder="1" applyAlignment="1" applyProtection="1">
      <alignment horizontal="center" vertical="center" wrapText="1"/>
      <protection locked="0"/>
    </xf>
    <xf numFmtId="9" fontId="6" fillId="5" borderId="3" xfId="3" applyNumberFormat="1" applyFont="1" applyFill="1" applyBorder="1" applyAlignment="1" applyProtection="1">
      <alignment horizontal="center" vertical="center"/>
      <protection locked="0"/>
    </xf>
    <xf numFmtId="0" fontId="6" fillId="4" borderId="3" xfId="3" applyFont="1" applyFill="1" applyBorder="1" applyAlignment="1" applyProtection="1">
      <alignment horizontal="center" vertical="center" wrapText="1"/>
      <protection locked="0"/>
    </xf>
    <xf numFmtId="0" fontId="6" fillId="6" borderId="4" xfId="3" applyFont="1" applyFill="1" applyBorder="1" applyAlignment="1" applyProtection="1">
      <alignment horizontal="center" vertical="center" wrapText="1"/>
      <protection locked="0"/>
    </xf>
    <xf numFmtId="0" fontId="6" fillId="6" borderId="4" xfId="4" applyFont="1" applyFill="1" applyBorder="1" applyAlignment="1" applyProtection="1">
      <alignment horizontal="center" vertical="center" wrapText="1"/>
      <protection locked="0"/>
    </xf>
    <xf numFmtId="9" fontId="6" fillId="6" borderId="4" xfId="2" applyFont="1" applyFill="1" applyBorder="1" applyAlignment="1" applyProtection="1">
      <alignment horizontal="center" vertical="center" wrapText="1"/>
      <protection locked="0"/>
    </xf>
    <xf numFmtId="0" fontId="6" fillId="7" borderId="4" xfId="4" applyFont="1" applyFill="1" applyBorder="1" applyAlignment="1" applyProtection="1">
      <alignment horizontal="center" vertical="center" wrapText="1"/>
      <protection locked="0"/>
    </xf>
    <xf numFmtId="9" fontId="6" fillId="5" borderId="3" xfId="4" applyNumberFormat="1" applyFont="1" applyFill="1" applyBorder="1" applyAlignment="1" applyProtection="1">
      <alignment horizontal="center" vertical="center" wrapText="1"/>
      <protection locked="0"/>
    </xf>
    <xf numFmtId="0" fontId="6" fillId="5" borderId="3" xfId="3" applyFont="1" applyFill="1" applyBorder="1" applyAlignment="1" applyProtection="1">
      <alignment horizontal="center" vertical="center" wrapText="1"/>
      <protection locked="0"/>
    </xf>
    <xf numFmtId="9" fontId="6" fillId="7" borderId="4" xfId="3" applyNumberFormat="1" applyFont="1" applyFill="1" applyBorder="1" applyAlignment="1" applyProtection="1">
      <alignment horizontal="center" vertical="center" wrapText="1"/>
      <protection locked="0"/>
    </xf>
    <xf numFmtId="9" fontId="6" fillId="7" borderId="4" xfId="3" applyNumberFormat="1" applyFont="1" applyFill="1" applyBorder="1" applyAlignment="1" applyProtection="1">
      <alignment horizontal="center" vertical="center"/>
      <protection locked="0"/>
    </xf>
    <xf numFmtId="9" fontId="6" fillId="7" borderId="4" xfId="4" applyNumberFormat="1" applyFont="1" applyFill="1" applyBorder="1" applyAlignment="1" applyProtection="1">
      <alignment horizontal="center" vertical="center" wrapText="1"/>
      <protection locked="0"/>
    </xf>
    <xf numFmtId="0" fontId="6" fillId="7" borderId="4" xfId="3" applyFont="1" applyFill="1" applyBorder="1" applyAlignment="1" applyProtection="1">
      <alignment horizontal="center" vertical="center" wrapText="1"/>
      <protection locked="0"/>
    </xf>
    <xf numFmtId="0" fontId="5" fillId="2" borderId="4" xfId="3" applyFont="1" applyFill="1" applyBorder="1" applyAlignment="1" applyProtection="1">
      <alignment horizontal="center" vertical="center" wrapText="1"/>
      <protection locked="0"/>
    </xf>
    <xf numFmtId="0" fontId="6" fillId="9" borderId="4" xfId="4" applyFont="1" applyFill="1" applyBorder="1" applyAlignment="1" applyProtection="1">
      <alignment vertical="center" wrapText="1"/>
      <protection locked="0"/>
    </xf>
    <xf numFmtId="0" fontId="9" fillId="11" borderId="4" xfId="0" applyFont="1" applyFill="1" applyBorder="1" applyAlignment="1" applyProtection="1">
      <alignment vertical="center" wrapText="1"/>
      <protection locked="0"/>
    </xf>
    <xf numFmtId="0" fontId="5" fillId="2" borderId="4" xfId="4" applyFont="1" applyFill="1" applyBorder="1" applyAlignment="1" applyProtection="1">
      <alignment vertical="center" textRotation="255" wrapText="1"/>
      <protection locked="0"/>
    </xf>
    <xf numFmtId="0" fontId="53" fillId="16" borderId="0" xfId="0" applyFont="1" applyFill="1" applyBorder="1"/>
    <xf numFmtId="0" fontId="6" fillId="6" borderId="4" xfId="4" applyFont="1" applyFill="1" applyBorder="1" applyAlignment="1" applyProtection="1">
      <alignment vertical="center" wrapText="1"/>
      <protection locked="0"/>
    </xf>
    <xf numFmtId="0" fontId="3" fillId="14" borderId="9" xfId="3" applyFont="1" applyFill="1" applyBorder="1" applyAlignment="1" applyProtection="1">
      <alignment horizontal="center" vertical="center" wrapText="1"/>
      <protection locked="0"/>
    </xf>
    <xf numFmtId="9" fontId="5" fillId="2" borderId="3" xfId="2" applyFont="1" applyFill="1" applyBorder="1" applyAlignment="1" applyProtection="1">
      <alignment horizontal="center" vertical="center" wrapText="1"/>
      <protection locked="0"/>
    </xf>
    <xf numFmtId="0" fontId="6" fillId="6" borderId="3" xfId="3" applyFont="1" applyFill="1" applyBorder="1" applyAlignment="1" applyProtection="1">
      <alignment horizontal="center" vertical="center" wrapText="1"/>
      <protection locked="0"/>
    </xf>
    <xf numFmtId="0" fontId="6" fillId="8" borderId="3" xfId="4" applyFont="1" applyFill="1" applyBorder="1" applyAlignment="1" applyProtection="1">
      <alignment horizontal="center" vertical="center" wrapText="1"/>
      <protection locked="0"/>
    </xf>
    <xf numFmtId="9" fontId="6" fillId="4" borderId="3" xfId="3" applyNumberFormat="1" applyFont="1" applyFill="1" applyBorder="1" applyAlignment="1" applyProtection="1">
      <alignment horizontal="center" vertical="center" wrapText="1"/>
      <protection locked="0"/>
    </xf>
    <xf numFmtId="0" fontId="6" fillId="5" borderId="3" xfId="4" applyFont="1" applyFill="1" applyBorder="1" applyAlignment="1" applyProtection="1">
      <alignment horizontal="center" vertical="center" wrapText="1"/>
      <protection locked="0"/>
    </xf>
    <xf numFmtId="9" fontId="6" fillId="5" borderId="3" xfId="3" applyNumberFormat="1" applyFont="1" applyFill="1" applyBorder="1" applyAlignment="1" applyProtection="1">
      <alignment horizontal="center" vertical="center" wrapText="1"/>
      <protection locked="0"/>
    </xf>
    <xf numFmtId="9" fontId="6" fillId="5" borderId="3" xfId="3" applyNumberFormat="1" applyFont="1" applyFill="1" applyBorder="1" applyAlignment="1" applyProtection="1">
      <alignment horizontal="center" vertical="center"/>
      <protection locked="0"/>
    </xf>
    <xf numFmtId="9" fontId="6" fillId="4" borderId="3" xfId="3" applyNumberFormat="1" applyFont="1" applyFill="1" applyBorder="1" applyAlignment="1" applyProtection="1">
      <alignment horizontal="center" vertical="center"/>
      <protection locked="0"/>
    </xf>
    <xf numFmtId="0" fontId="6" fillId="4" borderId="3" xfId="3" applyFont="1" applyFill="1" applyBorder="1" applyAlignment="1" applyProtection="1">
      <alignment horizontal="center" vertical="center" wrapText="1"/>
      <protection locked="0"/>
    </xf>
    <xf numFmtId="9" fontId="6" fillId="4" borderId="3" xfId="2" applyFont="1" applyFill="1" applyBorder="1" applyAlignment="1" applyProtection="1">
      <alignment horizontal="center" vertical="center" wrapText="1"/>
      <protection locked="0"/>
    </xf>
    <xf numFmtId="43" fontId="6" fillId="4" borderId="3" xfId="1" applyFont="1" applyFill="1" applyBorder="1" applyAlignment="1" applyProtection="1">
      <alignment horizontal="center" vertical="center" wrapText="1"/>
      <protection locked="0"/>
    </xf>
    <xf numFmtId="0" fontId="3" fillId="14" borderId="3" xfId="3" applyFont="1" applyFill="1" applyBorder="1" applyAlignment="1" applyProtection="1">
      <alignment horizontal="center" vertical="center" wrapText="1"/>
      <protection locked="0"/>
    </xf>
    <xf numFmtId="0" fontId="6" fillId="8" borderId="4" xfId="3" applyFont="1" applyFill="1" applyBorder="1" applyAlignment="1" applyProtection="1">
      <alignment horizontal="center" vertical="center" wrapText="1"/>
      <protection locked="0"/>
    </xf>
    <xf numFmtId="9" fontId="6" fillId="5" borderId="3" xfId="4" applyNumberFormat="1" applyFont="1" applyFill="1" applyBorder="1" applyAlignment="1" applyProtection="1">
      <alignment horizontal="center" vertical="center" wrapText="1"/>
      <protection locked="0"/>
    </xf>
    <xf numFmtId="0" fontId="6" fillId="7" borderId="3" xfId="4" applyFont="1" applyFill="1" applyBorder="1" applyAlignment="1" applyProtection="1">
      <alignment horizontal="center" vertical="center" wrapText="1"/>
      <protection locked="0"/>
    </xf>
    <xf numFmtId="0" fontId="6" fillId="5" borderId="3" xfId="3" applyFont="1" applyFill="1" applyBorder="1" applyAlignment="1" applyProtection="1">
      <alignment horizontal="center" vertical="center" wrapText="1"/>
      <protection locked="0"/>
    </xf>
    <xf numFmtId="0" fontId="6" fillId="7" borderId="10" xfId="4" applyFont="1" applyFill="1" applyBorder="1" applyAlignment="1" applyProtection="1">
      <alignment horizontal="center" vertical="center" wrapText="1"/>
      <protection locked="0"/>
    </xf>
    <xf numFmtId="0" fontId="6" fillId="9" borderId="3" xfId="3" applyFont="1" applyFill="1" applyBorder="1" applyAlignment="1" applyProtection="1">
      <alignment horizontal="center" vertical="center" wrapText="1"/>
      <protection locked="0"/>
    </xf>
    <xf numFmtId="0" fontId="6" fillId="7" borderId="3" xfId="3" applyFont="1" applyFill="1" applyBorder="1" applyAlignment="1" applyProtection="1">
      <alignment horizontal="center" vertical="center" wrapText="1"/>
      <protection locked="0"/>
    </xf>
    <xf numFmtId="9" fontId="6" fillId="7" borderId="3" xfId="4" applyNumberFormat="1" applyFont="1" applyFill="1" applyBorder="1" applyAlignment="1" applyProtection="1">
      <alignment horizontal="center" vertical="center" wrapText="1"/>
      <protection locked="0"/>
    </xf>
    <xf numFmtId="9" fontId="6" fillId="7" borderId="3" xfId="3" applyNumberFormat="1" applyFont="1" applyFill="1" applyBorder="1" applyAlignment="1" applyProtection="1">
      <alignment horizontal="center" vertical="center" wrapText="1"/>
      <protection locked="0"/>
    </xf>
    <xf numFmtId="9" fontId="6" fillId="7" borderId="3" xfId="3" applyNumberFormat="1" applyFont="1" applyFill="1" applyBorder="1" applyAlignment="1" applyProtection="1">
      <alignment horizontal="center" vertical="center"/>
      <protection locked="0"/>
    </xf>
    <xf numFmtId="0" fontId="6" fillId="5" borderId="4" xfId="3" applyFont="1" applyFill="1" applyBorder="1" applyAlignment="1" applyProtection="1">
      <alignment horizontal="center" vertical="center" wrapText="1"/>
      <protection locked="0"/>
    </xf>
    <xf numFmtId="0" fontId="3" fillId="14" borderId="10" xfId="3" applyFont="1" applyFill="1" applyBorder="1" applyAlignment="1" applyProtection="1">
      <alignment vertical="center" wrapText="1"/>
      <protection locked="0"/>
    </xf>
    <xf numFmtId="0" fontId="3" fillId="14" borderId="9" xfId="3" applyFont="1" applyFill="1" applyBorder="1" applyAlignment="1" applyProtection="1">
      <alignment vertical="center" wrapText="1"/>
      <protection locked="0"/>
    </xf>
    <xf numFmtId="0" fontId="6" fillId="14" borderId="4" xfId="3" applyFont="1" applyFill="1" applyBorder="1" applyAlignment="1" applyProtection="1">
      <alignment vertical="center" wrapText="1"/>
      <protection locked="0"/>
    </xf>
    <xf numFmtId="0" fontId="6" fillId="14" borderId="10" xfId="3" applyFont="1" applyFill="1" applyBorder="1" applyAlignment="1" applyProtection="1">
      <alignment vertical="center" wrapText="1"/>
      <protection locked="0"/>
    </xf>
    <xf numFmtId="0" fontId="6" fillId="4" borderId="4" xfId="3" applyFont="1" applyFill="1" applyBorder="1" applyAlignment="1" applyProtection="1">
      <alignment horizontal="center" vertical="center" wrapText="1"/>
      <protection locked="0"/>
    </xf>
    <xf numFmtId="0" fontId="3" fillId="14" borderId="4" xfId="3" applyFont="1" applyFill="1" applyBorder="1" applyAlignment="1" applyProtection="1">
      <alignment horizontal="center" vertical="center" wrapText="1"/>
      <protection locked="0"/>
    </xf>
    <xf numFmtId="9" fontId="6" fillId="6" borderId="4" xfId="3" applyNumberFormat="1" applyFont="1" applyFill="1" applyBorder="1" applyAlignment="1" applyProtection="1">
      <alignment horizontal="center" vertical="center"/>
      <protection locked="0"/>
    </xf>
    <xf numFmtId="0" fontId="5" fillId="2" borderId="9" xfId="4" applyFont="1" applyFill="1" applyBorder="1" applyAlignment="1" applyProtection="1">
      <alignment horizontal="center" vertical="center" textRotation="255" wrapText="1"/>
      <protection locked="0"/>
    </xf>
    <xf numFmtId="0" fontId="6" fillId="5" borderId="3" xfId="4" applyFont="1" applyFill="1" applyBorder="1" applyAlignment="1" applyProtection="1">
      <alignment horizontal="center" vertical="center" wrapText="1"/>
      <protection locked="0"/>
    </xf>
    <xf numFmtId="9" fontId="6" fillId="5" borderId="3" xfId="3" applyNumberFormat="1" applyFont="1" applyFill="1" applyBorder="1" applyAlignment="1" applyProtection="1">
      <alignment horizontal="center" vertical="center" wrapText="1"/>
      <protection locked="0"/>
    </xf>
    <xf numFmtId="9" fontId="6" fillId="4" borderId="3" xfId="2" applyFont="1" applyFill="1" applyBorder="1" applyAlignment="1" applyProtection="1">
      <alignment horizontal="center" vertical="center" wrapText="1"/>
      <protection locked="0"/>
    </xf>
    <xf numFmtId="0" fontId="6" fillId="4" borderId="3" xfId="3" applyFont="1" applyFill="1" applyBorder="1" applyAlignment="1" applyProtection="1">
      <alignment horizontal="center" vertical="center" wrapText="1"/>
      <protection locked="0"/>
    </xf>
    <xf numFmtId="43" fontId="6" fillId="4" borderId="3" xfId="1" applyFont="1" applyFill="1" applyBorder="1" applyAlignment="1" applyProtection="1">
      <alignment horizontal="center" vertical="center" wrapText="1"/>
      <protection locked="0"/>
    </xf>
    <xf numFmtId="9" fontId="6" fillId="6" borderId="3" xfId="3" applyNumberFormat="1" applyFont="1" applyFill="1" applyBorder="1" applyAlignment="1" applyProtection="1">
      <alignment horizontal="center" vertical="center" wrapText="1"/>
      <protection locked="0"/>
    </xf>
    <xf numFmtId="0" fontId="3" fillId="14" borderId="3" xfId="3" applyFont="1" applyFill="1" applyBorder="1" applyAlignment="1" applyProtection="1">
      <alignment horizontal="center" vertical="center" wrapText="1"/>
      <protection locked="0"/>
    </xf>
    <xf numFmtId="9" fontId="5" fillId="2" borderId="3" xfId="2" applyFont="1" applyFill="1" applyBorder="1" applyAlignment="1" applyProtection="1">
      <alignment horizontal="center" vertical="center" wrapText="1"/>
      <protection locked="0"/>
    </xf>
    <xf numFmtId="0" fontId="5" fillId="2" borderId="3" xfId="4" applyFont="1" applyFill="1" applyBorder="1" applyAlignment="1" applyProtection="1">
      <alignment horizontal="center" vertical="center" textRotation="255" wrapText="1"/>
      <protection locked="0"/>
    </xf>
    <xf numFmtId="9" fontId="6" fillId="5" borderId="3" xfId="3" applyNumberFormat="1" applyFont="1" applyFill="1" applyBorder="1" applyAlignment="1" applyProtection="1">
      <alignment horizontal="center" vertical="center"/>
      <protection locked="0"/>
    </xf>
    <xf numFmtId="9" fontId="6" fillId="8" borderId="3" xfId="3" applyNumberFormat="1" applyFont="1" applyFill="1" applyBorder="1" applyAlignment="1" applyProtection="1">
      <alignment horizontal="center" vertical="center" wrapText="1"/>
      <protection locked="0"/>
    </xf>
    <xf numFmtId="0" fontId="6" fillId="6" borderId="3" xfId="3" applyFont="1" applyFill="1" applyBorder="1" applyAlignment="1" applyProtection="1">
      <alignment horizontal="center" vertical="center" wrapText="1"/>
      <protection locked="0"/>
    </xf>
    <xf numFmtId="0" fontId="6" fillId="8" borderId="4" xfId="3" applyFont="1" applyFill="1" applyBorder="1" applyAlignment="1" applyProtection="1">
      <alignment horizontal="center" vertical="center" wrapText="1"/>
      <protection locked="0"/>
    </xf>
    <xf numFmtId="9" fontId="6" fillId="5" borderId="3" xfId="4" applyNumberFormat="1" applyFont="1" applyFill="1" applyBorder="1" applyAlignment="1" applyProtection="1">
      <alignment horizontal="center" vertical="center" wrapText="1"/>
      <protection locked="0"/>
    </xf>
    <xf numFmtId="0" fontId="6" fillId="7" borderId="3" xfId="4" applyFont="1" applyFill="1" applyBorder="1" applyAlignment="1" applyProtection="1">
      <alignment horizontal="center" vertical="center" wrapText="1"/>
      <protection locked="0"/>
    </xf>
    <xf numFmtId="0" fontId="6" fillId="5" borderId="3" xfId="3" applyFont="1" applyFill="1" applyBorder="1" applyAlignment="1" applyProtection="1">
      <alignment horizontal="center" vertical="center" wrapText="1"/>
      <protection locked="0"/>
    </xf>
    <xf numFmtId="9" fontId="6" fillId="5" borderId="10" xfId="4" applyNumberFormat="1" applyFont="1" applyFill="1" applyBorder="1" applyAlignment="1" applyProtection="1">
      <alignment horizontal="center" vertical="center" wrapText="1"/>
      <protection locked="0"/>
    </xf>
    <xf numFmtId="9" fontId="6" fillId="7" borderId="4" xfId="3" applyNumberFormat="1" applyFont="1" applyFill="1" applyBorder="1" applyAlignment="1" applyProtection="1">
      <alignment horizontal="center" vertical="center" wrapText="1"/>
      <protection locked="0"/>
    </xf>
    <xf numFmtId="0" fontId="6" fillId="7" borderId="4" xfId="3" applyFont="1" applyFill="1" applyBorder="1" applyAlignment="1" applyProtection="1">
      <alignment horizontal="center" vertical="center" wrapText="1"/>
      <protection locked="0"/>
    </xf>
    <xf numFmtId="0" fontId="6" fillId="9" borderId="3" xfId="3" applyFont="1" applyFill="1" applyBorder="1" applyAlignment="1" applyProtection="1">
      <alignment horizontal="center" vertical="center" wrapText="1"/>
      <protection locked="0"/>
    </xf>
    <xf numFmtId="0" fontId="6" fillId="7" borderId="3" xfId="3" applyFont="1" applyFill="1" applyBorder="1" applyAlignment="1" applyProtection="1">
      <alignment horizontal="center" vertical="center" wrapText="1"/>
      <protection locked="0"/>
    </xf>
    <xf numFmtId="9" fontId="6" fillId="7" borderId="3" xfId="4" applyNumberFormat="1" applyFont="1" applyFill="1" applyBorder="1" applyAlignment="1" applyProtection="1">
      <alignment horizontal="center" vertical="center" wrapText="1"/>
      <protection locked="0"/>
    </xf>
    <xf numFmtId="9" fontId="6" fillId="7" borderId="3" xfId="3" applyNumberFormat="1" applyFont="1" applyFill="1" applyBorder="1" applyAlignment="1" applyProtection="1">
      <alignment horizontal="center" vertical="center" wrapText="1"/>
      <protection locked="0"/>
    </xf>
    <xf numFmtId="9" fontId="6" fillId="7" borderId="3" xfId="3" applyNumberFormat="1" applyFont="1" applyFill="1" applyBorder="1" applyAlignment="1" applyProtection="1">
      <alignment horizontal="center" vertical="center"/>
      <protection locked="0"/>
    </xf>
    <xf numFmtId="164" fontId="6" fillId="6" borderId="4" xfId="3" applyNumberFormat="1" applyFont="1" applyFill="1" applyBorder="1" applyAlignment="1" applyProtection="1">
      <alignment horizontal="center" vertical="center"/>
      <protection locked="0"/>
    </xf>
    <xf numFmtId="0" fontId="6" fillId="5" borderId="4" xfId="4" applyFont="1" applyFill="1" applyBorder="1" applyAlignment="1" applyProtection="1">
      <alignment horizontal="center" vertical="center" wrapText="1"/>
      <protection locked="0"/>
    </xf>
    <xf numFmtId="0" fontId="6" fillId="4" borderId="4" xfId="3" applyFont="1" applyFill="1" applyBorder="1" applyAlignment="1" applyProtection="1">
      <alignment horizontal="center" vertical="center" wrapText="1"/>
      <protection locked="0"/>
    </xf>
    <xf numFmtId="9" fontId="6" fillId="5" borderId="4" xfId="3" applyNumberFormat="1" applyFont="1" applyFill="1" applyBorder="1" applyAlignment="1" applyProtection="1">
      <alignment horizontal="center" vertical="center" wrapText="1"/>
      <protection locked="0"/>
    </xf>
    <xf numFmtId="9" fontId="6" fillId="5" borderId="4" xfId="3" applyNumberFormat="1" applyFont="1" applyFill="1" applyBorder="1" applyAlignment="1" applyProtection="1">
      <alignment horizontal="center" vertical="center"/>
      <protection locked="0"/>
    </xf>
    <xf numFmtId="9" fontId="6" fillId="9" borderId="4" xfId="4" applyNumberFormat="1" applyFont="1" applyFill="1" applyBorder="1" applyAlignment="1" applyProtection="1">
      <alignment horizontal="center" vertical="center" wrapText="1"/>
      <protection locked="0"/>
    </xf>
    <xf numFmtId="0" fontId="6" fillId="9" borderId="4" xfId="4" applyFont="1" applyFill="1" applyBorder="1" applyAlignment="1" applyProtection="1">
      <alignment horizontal="center" vertical="center" wrapText="1"/>
      <protection locked="0"/>
    </xf>
    <xf numFmtId="9" fontId="6" fillId="6" borderId="4" xfId="3" applyNumberFormat="1" applyFont="1" applyFill="1" applyBorder="1" applyAlignment="1" applyProtection="1">
      <alignment horizontal="center" vertical="center"/>
      <protection locked="0"/>
    </xf>
    <xf numFmtId="0" fontId="6" fillId="6" borderId="4" xfId="4" applyFont="1" applyFill="1" applyBorder="1" applyAlignment="1" applyProtection="1">
      <alignment horizontal="center" vertical="center" wrapText="1"/>
      <protection locked="0"/>
    </xf>
    <xf numFmtId="0" fontId="6" fillId="9" borderId="3" xfId="4" applyFont="1" applyFill="1" applyBorder="1" applyAlignment="1" applyProtection="1">
      <alignment horizontal="center" vertical="center" wrapText="1"/>
      <protection locked="0"/>
    </xf>
    <xf numFmtId="9" fontId="6" fillId="9" borderId="3" xfId="4" applyNumberFormat="1" applyFont="1" applyFill="1" applyBorder="1" applyAlignment="1" applyProtection="1">
      <alignment horizontal="center" vertical="center" wrapText="1"/>
      <protection locked="0"/>
    </xf>
    <xf numFmtId="0" fontId="6" fillId="14" borderId="3" xfId="3" applyFont="1" applyFill="1" applyBorder="1" applyAlignment="1" applyProtection="1">
      <alignment horizontal="center" vertical="center" wrapText="1"/>
      <protection locked="0"/>
    </xf>
    <xf numFmtId="0" fontId="6" fillId="6" borderId="3" xfId="4" applyFont="1" applyFill="1" applyBorder="1" applyAlignment="1" applyProtection="1">
      <alignment horizontal="center" vertical="center" wrapText="1"/>
      <protection locked="0"/>
    </xf>
    <xf numFmtId="0" fontId="6" fillId="8" borderId="3" xfId="4" applyFont="1" applyFill="1" applyBorder="1" applyAlignment="1" applyProtection="1">
      <alignment horizontal="center" vertical="center" wrapText="1"/>
      <protection locked="0"/>
    </xf>
    <xf numFmtId="0" fontId="6" fillId="6" borderId="3" xfId="3" applyFont="1" applyFill="1" applyBorder="1" applyAlignment="1" applyProtection="1">
      <alignment horizontal="center" vertical="center" wrapText="1"/>
      <protection locked="0"/>
    </xf>
    <xf numFmtId="43" fontId="6" fillId="4" borderId="3" xfId="1" applyFont="1" applyFill="1" applyBorder="1" applyAlignment="1" applyProtection="1">
      <alignment horizontal="center" vertical="center" wrapText="1"/>
      <protection locked="0"/>
    </xf>
    <xf numFmtId="0" fontId="6" fillId="5" borderId="3" xfId="4" applyFont="1" applyFill="1" applyBorder="1" applyAlignment="1" applyProtection="1">
      <alignment horizontal="center" vertical="center" wrapText="1"/>
      <protection locked="0"/>
    </xf>
    <xf numFmtId="9" fontId="6" fillId="5" borderId="3" xfId="3" applyNumberFormat="1" applyFont="1" applyFill="1" applyBorder="1" applyAlignment="1" applyProtection="1">
      <alignment horizontal="center" vertical="center"/>
      <protection locked="0"/>
    </xf>
    <xf numFmtId="9" fontId="6" fillId="5" borderId="3" xfId="3" applyNumberFormat="1" applyFont="1" applyFill="1" applyBorder="1" applyAlignment="1" applyProtection="1">
      <alignment horizontal="center" vertical="center" wrapText="1"/>
      <protection locked="0"/>
    </xf>
    <xf numFmtId="0" fontId="3" fillId="14" borderId="3" xfId="3" applyFont="1" applyFill="1" applyBorder="1" applyAlignment="1" applyProtection="1">
      <alignment horizontal="center" vertical="center" wrapText="1"/>
      <protection locked="0"/>
    </xf>
    <xf numFmtId="9" fontId="6" fillId="4" borderId="3" xfId="2" applyFont="1" applyFill="1" applyBorder="1" applyAlignment="1" applyProtection="1">
      <alignment horizontal="center" vertical="center" wrapText="1"/>
      <protection locked="0"/>
    </xf>
    <xf numFmtId="0" fontId="6" fillId="4" borderId="3" xfId="3" applyFont="1" applyFill="1" applyBorder="1" applyAlignment="1" applyProtection="1">
      <alignment horizontal="center" vertical="center" wrapText="1"/>
      <protection locked="0"/>
    </xf>
    <xf numFmtId="9" fontId="6" fillId="5" borderId="3" xfId="4" applyNumberFormat="1" applyFont="1" applyFill="1" applyBorder="1" applyAlignment="1" applyProtection="1">
      <alignment horizontal="center" vertical="center" wrapText="1"/>
      <protection locked="0"/>
    </xf>
    <xf numFmtId="0" fontId="6" fillId="7" borderId="3" xfId="4" applyFont="1" applyFill="1" applyBorder="1" applyAlignment="1" applyProtection="1">
      <alignment horizontal="center" vertical="center" wrapText="1"/>
      <protection locked="0"/>
    </xf>
    <xf numFmtId="0" fontId="6" fillId="5" borderId="3" xfId="3" applyFont="1" applyFill="1" applyBorder="1" applyAlignment="1" applyProtection="1">
      <alignment horizontal="center" vertical="center" wrapText="1"/>
      <protection locked="0"/>
    </xf>
    <xf numFmtId="0" fontId="6" fillId="7" borderId="4" xfId="3" applyFont="1" applyFill="1" applyBorder="1" applyAlignment="1" applyProtection="1">
      <alignment horizontal="center" vertical="center" wrapText="1"/>
      <protection locked="0"/>
    </xf>
    <xf numFmtId="9" fontId="6" fillId="5" borderId="4" xfId="4" applyNumberFormat="1" applyFont="1" applyFill="1" applyBorder="1" applyAlignment="1" applyProtection="1">
      <alignment horizontal="center" vertical="center" wrapText="1"/>
      <protection locked="0"/>
    </xf>
    <xf numFmtId="0" fontId="6" fillId="7" borderId="10" xfId="4" applyFont="1" applyFill="1" applyBorder="1" applyAlignment="1" applyProtection="1">
      <alignment horizontal="center" vertical="center" wrapText="1"/>
      <protection locked="0"/>
    </xf>
    <xf numFmtId="0" fontId="6" fillId="9" borderId="3" xfId="3" applyFont="1" applyFill="1" applyBorder="1" applyAlignment="1" applyProtection="1">
      <alignment horizontal="center" vertical="center" wrapText="1"/>
      <protection locked="0"/>
    </xf>
    <xf numFmtId="0" fontId="6" fillId="7" borderId="3" xfId="3" applyFont="1" applyFill="1" applyBorder="1" applyAlignment="1" applyProtection="1">
      <alignment horizontal="center" vertical="center" wrapText="1"/>
      <protection locked="0"/>
    </xf>
    <xf numFmtId="9" fontId="6" fillId="7" borderId="3" xfId="4" applyNumberFormat="1" applyFont="1" applyFill="1" applyBorder="1" applyAlignment="1" applyProtection="1">
      <alignment horizontal="center" vertical="center" wrapText="1"/>
      <protection locked="0"/>
    </xf>
    <xf numFmtId="9" fontId="6" fillId="7" borderId="3" xfId="3" applyNumberFormat="1" applyFont="1" applyFill="1" applyBorder="1" applyAlignment="1" applyProtection="1">
      <alignment horizontal="center" vertical="center" wrapText="1"/>
      <protection locked="0"/>
    </xf>
    <xf numFmtId="9" fontId="6" fillId="7" borderId="3" xfId="3" applyNumberFormat="1" applyFont="1" applyFill="1" applyBorder="1" applyAlignment="1" applyProtection="1">
      <alignment horizontal="center" vertical="center"/>
      <protection locked="0"/>
    </xf>
    <xf numFmtId="0" fontId="6" fillId="5" borderId="4" xfId="3" applyFont="1" applyFill="1" applyBorder="1" applyAlignment="1" applyProtection="1">
      <alignment horizontal="center" vertical="center" wrapText="1"/>
      <protection locked="0"/>
    </xf>
    <xf numFmtId="0" fontId="5" fillId="2" borderId="2" xfId="4" applyFont="1" applyFill="1" applyBorder="1" applyAlignment="1" applyProtection="1">
      <alignment horizontal="center" vertical="center" textRotation="255" wrapText="1"/>
      <protection locked="0"/>
    </xf>
    <xf numFmtId="164" fontId="6" fillId="6" borderId="4" xfId="3" applyNumberFormat="1" applyFont="1" applyFill="1" applyBorder="1" applyAlignment="1" applyProtection="1">
      <alignment horizontal="center" vertical="center"/>
      <protection locked="0"/>
    </xf>
    <xf numFmtId="0" fontId="6" fillId="4" borderId="4" xfId="3" applyFont="1" applyFill="1" applyBorder="1" applyAlignment="1" applyProtection="1">
      <alignment vertical="center" wrapText="1"/>
      <protection locked="0"/>
    </xf>
    <xf numFmtId="9" fontId="6" fillId="6" borderId="4" xfId="3" applyNumberFormat="1" applyFont="1" applyFill="1" applyBorder="1" applyAlignment="1" applyProtection="1">
      <alignment vertical="center" wrapText="1"/>
      <protection locked="0"/>
    </xf>
    <xf numFmtId="9" fontId="6" fillId="6" borderId="4" xfId="3" applyNumberFormat="1" applyFont="1" applyFill="1" applyBorder="1" applyAlignment="1" applyProtection="1">
      <alignment vertical="center"/>
      <protection locked="0"/>
    </xf>
    <xf numFmtId="0" fontId="6" fillId="10" borderId="3" xfId="4" applyFont="1" applyFill="1" applyBorder="1" applyAlignment="1" applyProtection="1">
      <alignment horizontal="left" vertical="center" wrapText="1"/>
      <protection locked="0"/>
    </xf>
    <xf numFmtId="0" fontId="6" fillId="5" borderId="10" xfId="4" applyFont="1" applyFill="1" applyBorder="1" applyAlignment="1" applyProtection="1">
      <alignment vertical="center" wrapText="1"/>
      <protection locked="0"/>
    </xf>
    <xf numFmtId="0" fontId="6" fillId="6" borderId="7" xfId="4" applyFont="1" applyFill="1" applyBorder="1" applyAlignment="1" applyProtection="1">
      <alignment horizontal="center" vertical="center" wrapText="1"/>
      <protection locked="0"/>
    </xf>
    <xf numFmtId="0" fontId="6" fillId="6" borderId="4" xfId="3" applyFont="1" applyFill="1" applyBorder="1" applyAlignment="1" applyProtection="1">
      <alignment vertical="center" wrapText="1"/>
      <protection locked="0"/>
    </xf>
    <xf numFmtId="0" fontId="3" fillId="14" borderId="6" xfId="3" applyFont="1" applyFill="1" applyBorder="1" applyAlignment="1" applyProtection="1">
      <alignment horizontal="center" vertical="center" wrapText="1"/>
      <protection locked="0"/>
    </xf>
    <xf numFmtId="0" fontId="6" fillId="5" borderId="9" xfId="4" applyFont="1" applyFill="1" applyBorder="1" applyAlignment="1" applyProtection="1">
      <alignment vertical="center" wrapText="1"/>
      <protection locked="0"/>
    </xf>
    <xf numFmtId="0" fontId="3" fillId="5" borderId="9" xfId="4" applyFont="1" applyFill="1" applyBorder="1" applyAlignment="1" applyProtection="1">
      <alignment vertical="center" wrapText="1"/>
      <protection locked="0"/>
    </xf>
    <xf numFmtId="0" fontId="6" fillId="8" borderId="4" xfId="4" applyFont="1" applyFill="1" applyBorder="1" applyAlignment="1" applyProtection="1">
      <alignment vertical="center" wrapText="1"/>
      <protection locked="0"/>
    </xf>
    <xf numFmtId="9" fontId="6" fillId="8" borderId="4" xfId="3" applyNumberFormat="1" applyFont="1" applyFill="1" applyBorder="1" applyAlignment="1" applyProtection="1">
      <alignment vertical="center" wrapText="1"/>
      <protection locked="0"/>
    </xf>
    <xf numFmtId="9" fontId="6" fillId="8" borderId="4" xfId="3" applyNumberFormat="1" applyFont="1" applyFill="1" applyBorder="1" applyAlignment="1" applyProtection="1">
      <alignment vertical="center"/>
      <protection locked="0"/>
    </xf>
    <xf numFmtId="0" fontId="6" fillId="14" borderId="1" xfId="3" applyFont="1" applyFill="1" applyBorder="1" applyAlignment="1" applyProtection="1">
      <alignment horizontal="center" vertical="center" wrapText="1"/>
      <protection locked="0"/>
    </xf>
    <xf numFmtId="0" fontId="6" fillId="14" borderId="6" xfId="3" applyFont="1" applyFill="1" applyBorder="1" applyAlignment="1" applyProtection="1">
      <alignment horizontal="center" vertical="center" wrapText="1"/>
      <protection locked="0"/>
    </xf>
    <xf numFmtId="0" fontId="6" fillId="6" borderId="10" xfId="3" applyFont="1" applyFill="1" applyBorder="1" applyAlignment="1" applyProtection="1">
      <alignment vertical="center" wrapText="1"/>
      <protection locked="0"/>
    </xf>
    <xf numFmtId="0" fontId="6" fillId="7" borderId="4" xfId="4" applyFont="1" applyFill="1" applyBorder="1" applyAlignment="1" applyProtection="1">
      <alignment vertical="center" wrapText="1"/>
      <protection locked="0"/>
    </xf>
    <xf numFmtId="9" fontId="6" fillId="7" borderId="4" xfId="4" applyNumberFormat="1" applyFont="1" applyFill="1" applyBorder="1" applyAlignment="1" applyProtection="1">
      <alignment vertical="center" wrapText="1"/>
      <protection locked="0"/>
    </xf>
    <xf numFmtId="9" fontId="6" fillId="7" borderId="4" xfId="3" applyNumberFormat="1" applyFont="1" applyFill="1" applyBorder="1" applyAlignment="1" applyProtection="1">
      <alignment vertical="center" wrapText="1"/>
      <protection locked="0"/>
    </xf>
    <xf numFmtId="9" fontId="6" fillId="7" borderId="4" xfId="3" applyNumberFormat="1" applyFont="1" applyFill="1" applyBorder="1" applyAlignment="1" applyProtection="1">
      <alignment vertical="center"/>
      <protection locked="0"/>
    </xf>
    <xf numFmtId="0" fontId="6" fillId="7" borderId="4" xfId="3" applyFont="1" applyFill="1" applyBorder="1" applyAlignment="1" applyProtection="1">
      <alignment vertical="center" wrapText="1"/>
      <protection locked="0"/>
    </xf>
    <xf numFmtId="1" fontId="6" fillId="3" borderId="3" xfId="3" applyNumberFormat="1" applyFont="1" applyFill="1" applyBorder="1" applyAlignment="1" applyProtection="1">
      <alignment horizontal="center" vertical="center"/>
      <protection locked="0"/>
    </xf>
    <xf numFmtId="9" fontId="6" fillId="3" borderId="3" xfId="3" applyNumberFormat="1" applyFont="1" applyFill="1" applyBorder="1" applyAlignment="1" applyProtection="1">
      <alignment horizontal="center" vertical="center" wrapText="1"/>
    </xf>
    <xf numFmtId="0" fontId="3" fillId="14" borderId="7" xfId="3" applyFont="1" applyFill="1" applyBorder="1" applyAlignment="1" applyProtection="1">
      <alignment horizontal="center" vertical="center" wrapText="1"/>
      <protection locked="0"/>
    </xf>
    <xf numFmtId="9" fontId="6" fillId="3" borderId="3" xfId="3" applyNumberFormat="1" applyFont="1" applyFill="1" applyBorder="1" applyAlignment="1" applyProtection="1">
      <alignment horizontal="center" vertical="center"/>
    </xf>
    <xf numFmtId="0" fontId="6" fillId="7" borderId="7" xfId="4" applyFont="1" applyFill="1" applyBorder="1" applyAlignment="1" applyProtection="1">
      <alignment horizontal="center" vertical="center" wrapText="1"/>
      <protection locked="0"/>
    </xf>
    <xf numFmtId="0" fontId="5" fillId="2" borderId="3" xfId="4" applyFont="1" applyFill="1" applyBorder="1" applyAlignment="1" applyProtection="1">
      <alignment vertical="center" textRotation="255" wrapText="1"/>
      <protection locked="0"/>
    </xf>
    <xf numFmtId="9" fontId="6" fillId="9" borderId="4" xfId="4" applyNumberFormat="1" applyFont="1" applyFill="1" applyBorder="1" applyAlignment="1" applyProtection="1">
      <alignment horizontal="center" vertical="center" wrapText="1"/>
      <protection locked="0"/>
    </xf>
    <xf numFmtId="9" fontId="5" fillId="2" borderId="5" xfId="2" applyFont="1" applyFill="1" applyBorder="1" applyAlignment="1" applyProtection="1">
      <alignment horizontal="center" vertical="center" wrapText="1"/>
      <protection locked="0"/>
    </xf>
    <xf numFmtId="9" fontId="5" fillId="2" borderId="3" xfId="2" applyFont="1" applyFill="1" applyBorder="1" applyAlignment="1" applyProtection="1">
      <alignment horizontal="center" vertical="center" wrapText="1"/>
      <protection locked="0"/>
    </xf>
    <xf numFmtId="0" fontId="12" fillId="17" borderId="3" xfId="0" applyFont="1" applyFill="1" applyBorder="1" applyAlignment="1" applyProtection="1">
      <alignment horizontal="center" vertical="center"/>
      <protection locked="0"/>
    </xf>
    <xf numFmtId="0" fontId="6" fillId="7" borderId="3" xfId="3" applyFont="1" applyFill="1" applyBorder="1" applyAlignment="1" applyProtection="1">
      <alignment horizontal="center" vertical="center" wrapText="1"/>
      <protection locked="0"/>
    </xf>
    <xf numFmtId="164" fontId="6" fillId="6" borderId="4" xfId="3" applyNumberFormat="1" applyFont="1" applyFill="1" applyBorder="1" applyAlignment="1" applyProtection="1">
      <alignment vertical="center" wrapText="1"/>
      <protection locked="0"/>
    </xf>
    <xf numFmtId="164" fontId="6" fillId="6" borderId="4" xfId="3" applyNumberFormat="1" applyFont="1" applyFill="1" applyBorder="1" applyAlignment="1" applyProtection="1">
      <alignment vertical="center"/>
      <protection locked="0"/>
    </xf>
    <xf numFmtId="43" fontId="6" fillId="4" borderId="3" xfId="1" applyFont="1" applyFill="1" applyBorder="1" applyAlignment="1" applyProtection="1">
      <alignment horizontal="center" vertical="center" wrapText="1"/>
      <protection locked="0"/>
    </xf>
    <xf numFmtId="0" fontId="6" fillId="4" borderId="3" xfId="3" applyFont="1" applyFill="1" applyBorder="1" applyAlignment="1" applyProtection="1">
      <alignment horizontal="center" vertical="center" wrapText="1"/>
      <protection locked="0"/>
    </xf>
    <xf numFmtId="0" fontId="6" fillId="5" borderId="3" xfId="3" applyFont="1" applyFill="1" applyBorder="1" applyAlignment="1" applyProtection="1">
      <alignment horizontal="center" vertical="center" wrapText="1"/>
      <protection locked="0"/>
    </xf>
    <xf numFmtId="0" fontId="0" fillId="16" borderId="18" xfId="0" applyFill="1" applyBorder="1"/>
    <xf numFmtId="0" fontId="0" fillId="16" borderId="23" xfId="0" applyFill="1" applyBorder="1"/>
    <xf numFmtId="0" fontId="0" fillId="16" borderId="24" xfId="0" applyFill="1" applyBorder="1"/>
    <xf numFmtId="0" fontId="27" fillId="16" borderId="16" xfId="0" applyFont="1" applyFill="1" applyBorder="1"/>
    <xf numFmtId="9" fontId="0" fillId="14" borderId="25" xfId="2" applyFont="1" applyFill="1" applyBorder="1" applyAlignment="1">
      <alignment horizontal="center" vertical="center"/>
    </xf>
    <xf numFmtId="0" fontId="0" fillId="16" borderId="16" xfId="0" applyFill="1" applyBorder="1"/>
    <xf numFmtId="0" fontId="0" fillId="16" borderId="26" xfId="0" applyFill="1" applyBorder="1"/>
    <xf numFmtId="0" fontId="30" fillId="16" borderId="16" xfId="5" applyFont="1" applyFill="1" applyBorder="1" applyAlignment="1" applyProtection="1"/>
    <xf numFmtId="0" fontId="29" fillId="16" borderId="26" xfId="0" applyFont="1" applyFill="1" applyBorder="1"/>
    <xf numFmtId="0" fontId="29" fillId="16" borderId="16" xfId="0" applyFont="1" applyFill="1" applyBorder="1"/>
    <xf numFmtId="0" fontId="53" fillId="16" borderId="16" xfId="0" applyFont="1" applyFill="1" applyBorder="1"/>
    <xf numFmtId="0" fontId="53" fillId="16" borderId="17" xfId="0" applyFont="1" applyFill="1" applyBorder="1"/>
    <xf numFmtId="0" fontId="29" fillId="16" borderId="27" xfId="0" applyFont="1" applyFill="1" applyBorder="1"/>
    <xf numFmtId="0" fontId="31" fillId="16" borderId="27" xfId="0" applyFont="1" applyFill="1" applyBorder="1"/>
    <xf numFmtId="0" fontId="33" fillId="16" borderId="28" xfId="5" applyFont="1" applyFill="1" applyBorder="1" applyAlignment="1" applyProtection="1"/>
    <xf numFmtId="9" fontId="0" fillId="14" borderId="25" xfId="2" applyFont="1" applyFill="1" applyBorder="1" applyAlignment="1">
      <alignment horizontal="center"/>
    </xf>
    <xf numFmtId="0" fontId="30" fillId="16" borderId="26" xfId="5" applyFont="1" applyFill="1" applyBorder="1" applyAlignment="1" applyProtection="1"/>
    <xf numFmtId="0" fontId="31" fillId="16" borderId="17" xfId="0" applyFont="1" applyFill="1" applyBorder="1"/>
    <xf numFmtId="0" fontId="31" fillId="16" borderId="28" xfId="0" applyFont="1" applyFill="1" applyBorder="1"/>
    <xf numFmtId="0" fontId="0" fillId="16" borderId="27" xfId="0" applyFill="1" applyBorder="1"/>
    <xf numFmtId="0" fontId="0" fillId="16" borderId="28" xfId="0" applyFill="1" applyBorder="1"/>
    <xf numFmtId="0" fontId="0" fillId="16" borderId="20" xfId="0" applyFill="1" applyBorder="1"/>
    <xf numFmtId="0" fontId="0" fillId="16" borderId="21" xfId="0" applyFill="1" applyBorder="1"/>
    <xf numFmtId="0" fontId="0" fillId="16" borderId="22" xfId="0" applyFill="1" applyBorder="1"/>
    <xf numFmtId="9" fontId="6" fillId="15" borderId="3" xfId="2" applyFont="1" applyFill="1" applyBorder="1" applyAlignment="1" applyProtection="1">
      <alignment horizontal="center" vertical="center"/>
    </xf>
    <xf numFmtId="9" fontId="6" fillId="15" borderId="3" xfId="2" applyFont="1" applyFill="1" applyBorder="1" applyAlignment="1" applyProtection="1">
      <alignment horizontal="center" vertical="center" wrapText="1"/>
    </xf>
    <xf numFmtId="10" fontId="6" fillId="15" borderId="3" xfId="3" applyNumberFormat="1" applyFont="1" applyFill="1" applyBorder="1" applyAlignment="1" applyProtection="1">
      <alignment horizontal="center" vertical="center"/>
    </xf>
    <xf numFmtId="0" fontId="6" fillId="15" borderId="3" xfId="3" applyFont="1" applyFill="1" applyBorder="1" applyAlignment="1" applyProtection="1">
      <alignment horizontal="center" vertical="center" wrapText="1"/>
    </xf>
    <xf numFmtId="9" fontId="6" fillId="15" borderId="3" xfId="3" applyNumberFormat="1" applyFont="1" applyFill="1" applyBorder="1" applyAlignment="1" applyProtection="1">
      <alignment horizontal="center" vertical="center" wrapText="1"/>
    </xf>
    <xf numFmtId="10" fontId="6" fillId="15" borderId="3" xfId="2" applyNumberFormat="1" applyFont="1" applyFill="1" applyBorder="1" applyAlignment="1" applyProtection="1">
      <alignment horizontal="center" vertical="center"/>
    </xf>
    <xf numFmtId="0" fontId="6" fillId="15" borderId="3" xfId="3" applyFont="1" applyFill="1" applyBorder="1" applyAlignment="1" applyProtection="1">
      <alignment horizontal="center" vertical="center"/>
    </xf>
    <xf numFmtId="164" fontId="6" fillId="15" borderId="3" xfId="2" applyNumberFormat="1" applyFont="1" applyFill="1" applyBorder="1" applyAlignment="1" applyProtection="1">
      <alignment horizontal="center" vertical="center"/>
    </xf>
    <xf numFmtId="9" fontId="6" fillId="15" borderId="4" xfId="2" applyFont="1" applyFill="1" applyBorder="1" applyAlignment="1" applyProtection="1">
      <alignment horizontal="center" vertical="center"/>
    </xf>
    <xf numFmtId="9" fontId="9" fillId="15" borderId="3" xfId="2" applyFont="1" applyFill="1" applyBorder="1" applyAlignment="1" applyProtection="1">
      <alignment horizontal="center" vertical="center"/>
    </xf>
    <xf numFmtId="170" fontId="6" fillId="15" borderId="3" xfId="3" applyNumberFormat="1" applyFont="1" applyFill="1" applyBorder="1" applyAlignment="1" applyProtection="1">
      <alignment horizontal="center" vertical="center"/>
    </xf>
    <xf numFmtId="9" fontId="6" fillId="15" borderId="3" xfId="2" applyFont="1" applyFill="1" applyBorder="1" applyAlignment="1" applyProtection="1">
      <alignment horizontal="center" vertical="center"/>
      <protection locked="0"/>
    </xf>
    <xf numFmtId="9" fontId="6" fillId="15" borderId="4" xfId="2" applyFont="1" applyFill="1" applyBorder="1" applyAlignment="1" applyProtection="1">
      <alignment horizontal="center" vertical="center"/>
      <protection locked="0"/>
    </xf>
    <xf numFmtId="9" fontId="6" fillId="15" borderId="4" xfId="2" applyFont="1" applyFill="1" applyBorder="1" applyAlignment="1" applyProtection="1">
      <alignment horizontal="center" vertical="center" wrapText="1"/>
      <protection locked="0"/>
    </xf>
    <xf numFmtId="164" fontId="6" fillId="15" borderId="3" xfId="3" applyNumberFormat="1" applyFont="1" applyFill="1" applyBorder="1" applyAlignment="1" applyProtection="1">
      <alignment horizontal="center" vertical="center"/>
      <protection locked="0"/>
    </xf>
    <xf numFmtId="10" fontId="6" fillId="15" borderId="3" xfId="2" applyNumberFormat="1" applyFont="1" applyFill="1" applyBorder="1" applyAlignment="1" applyProtection="1">
      <alignment horizontal="center" vertical="center"/>
      <protection locked="0"/>
    </xf>
    <xf numFmtId="9" fontId="6" fillId="15" borderId="3" xfId="3" applyNumberFormat="1" applyFont="1" applyFill="1" applyBorder="1" applyAlignment="1" applyProtection="1">
      <alignment horizontal="center" vertical="center"/>
      <protection locked="0"/>
    </xf>
    <xf numFmtId="9" fontId="6" fillId="15" borderId="3" xfId="3" applyNumberFormat="1" applyFont="1" applyFill="1" applyBorder="1" applyAlignment="1" applyProtection="1">
      <alignment horizontal="center" vertical="center"/>
    </xf>
    <xf numFmtId="10" fontId="9" fillId="15" borderId="3" xfId="0" applyNumberFormat="1" applyFont="1" applyFill="1" applyBorder="1" applyAlignment="1" applyProtection="1">
      <alignment horizontal="center" vertical="center"/>
      <protection locked="0"/>
    </xf>
    <xf numFmtId="0" fontId="6" fillId="15" borderId="3" xfId="2" applyNumberFormat="1" applyFont="1" applyFill="1" applyBorder="1" applyAlignment="1" applyProtection="1">
      <alignment horizontal="center" vertical="center"/>
    </xf>
    <xf numFmtId="10" fontId="6" fillId="15" borderId="3" xfId="4" applyNumberFormat="1" applyFont="1" applyFill="1" applyBorder="1" applyAlignment="1" applyProtection="1">
      <alignment horizontal="center" vertical="center" wrapText="1"/>
    </xf>
    <xf numFmtId="9" fontId="6" fillId="15" borderId="4" xfId="3" applyNumberFormat="1" applyFont="1" applyFill="1" applyBorder="1" applyAlignment="1" applyProtection="1">
      <alignment horizontal="center" vertical="center" wrapText="1"/>
    </xf>
    <xf numFmtId="10" fontId="6" fillId="15" borderId="4" xfId="3" applyNumberFormat="1" applyFont="1" applyFill="1" applyBorder="1" applyAlignment="1" applyProtection="1">
      <alignment horizontal="center" vertical="center"/>
    </xf>
    <xf numFmtId="9" fontId="9" fillId="15" borderId="4" xfId="0" applyNumberFormat="1" applyFont="1" applyFill="1" applyBorder="1" applyAlignment="1" applyProtection="1">
      <alignment horizontal="center" vertical="center"/>
    </xf>
    <xf numFmtId="0" fontId="6" fillId="15" borderId="4" xfId="3" applyFont="1" applyFill="1" applyBorder="1" applyAlignment="1" applyProtection="1">
      <alignment horizontal="center" vertical="center"/>
    </xf>
    <xf numFmtId="164" fontId="9" fillId="15" borderId="4" xfId="0" applyNumberFormat="1" applyFont="1" applyFill="1" applyBorder="1" applyAlignment="1" applyProtection="1">
      <alignment horizontal="center" vertical="center"/>
    </xf>
    <xf numFmtId="9" fontId="6" fillId="15" borderId="4" xfId="3" applyNumberFormat="1" applyFont="1" applyFill="1" applyBorder="1" applyAlignment="1" applyProtection="1">
      <alignment horizontal="center" vertical="center"/>
    </xf>
    <xf numFmtId="10" fontId="9" fillId="15" borderId="3" xfId="0" applyNumberFormat="1" applyFont="1" applyFill="1" applyBorder="1" applyAlignment="1" applyProtection="1">
      <alignment horizontal="center" vertical="center"/>
    </xf>
    <xf numFmtId="10" fontId="6" fillId="15" borderId="3" xfId="3" applyNumberFormat="1" applyFont="1" applyFill="1" applyBorder="1" applyAlignment="1" applyProtection="1">
      <alignment horizontal="center" vertical="center" wrapText="1"/>
    </xf>
    <xf numFmtId="10" fontId="6" fillId="15" borderId="4" xfId="3" applyNumberFormat="1" applyFont="1" applyFill="1" applyBorder="1" applyAlignment="1" applyProtection="1">
      <alignment horizontal="center" vertical="center" wrapText="1"/>
    </xf>
    <xf numFmtId="170" fontId="6" fillId="15" borderId="4" xfId="3" applyNumberFormat="1" applyFont="1" applyFill="1" applyBorder="1" applyAlignment="1" applyProtection="1">
      <alignment horizontal="center" vertical="center" wrapText="1"/>
    </xf>
    <xf numFmtId="9" fontId="9" fillId="15" borderId="3" xfId="0" applyNumberFormat="1" applyFont="1" applyFill="1" applyBorder="1" applyAlignment="1" applyProtection="1">
      <alignment horizontal="center" vertical="center"/>
    </xf>
    <xf numFmtId="9" fontId="6" fillId="15" borderId="4" xfId="3" applyNumberFormat="1" applyFont="1" applyFill="1" applyBorder="1" applyAlignment="1" applyProtection="1">
      <alignment horizontal="center" vertical="center" wrapText="1"/>
      <protection locked="0"/>
    </xf>
    <xf numFmtId="164" fontId="6" fillId="15" borderId="4" xfId="3" applyNumberFormat="1" applyFont="1" applyFill="1" applyBorder="1" applyAlignment="1" applyProtection="1">
      <alignment horizontal="center" vertical="center" wrapText="1"/>
      <protection locked="0"/>
    </xf>
    <xf numFmtId="164" fontId="9" fillId="15" borderId="4" xfId="0" applyNumberFormat="1" applyFont="1" applyFill="1" applyBorder="1" applyAlignment="1" applyProtection="1">
      <alignment horizontal="center" vertical="center"/>
      <protection locked="0"/>
    </xf>
    <xf numFmtId="9" fontId="9" fillId="15" borderId="3" xfId="0" applyNumberFormat="1" applyFont="1" applyFill="1" applyBorder="1" applyAlignment="1" applyProtection="1">
      <alignment horizontal="center" vertical="center"/>
      <protection locked="0"/>
    </xf>
    <xf numFmtId="0" fontId="6" fillId="15" borderId="4" xfId="3" applyFont="1" applyFill="1" applyBorder="1" applyAlignment="1" applyProtection="1">
      <alignment horizontal="center" vertical="center"/>
      <protection locked="0"/>
    </xf>
    <xf numFmtId="9" fontId="6" fillId="15" borderId="4" xfId="3" applyNumberFormat="1" applyFont="1" applyFill="1" applyBorder="1" applyAlignment="1" applyProtection="1">
      <alignment horizontal="center" vertical="center"/>
      <protection locked="0"/>
    </xf>
    <xf numFmtId="0" fontId="6" fillId="15" borderId="4" xfId="3" applyFont="1" applyFill="1" applyBorder="1" applyAlignment="1" applyProtection="1">
      <alignment horizontal="center" vertical="center" wrapText="1"/>
    </xf>
    <xf numFmtId="164" fontId="6" fillId="15" borderId="4" xfId="3" applyNumberFormat="1" applyFont="1" applyFill="1" applyBorder="1" applyAlignment="1" applyProtection="1">
      <alignment horizontal="center" vertical="center"/>
    </xf>
    <xf numFmtId="9" fontId="6" fillId="15" borderId="5" xfId="2" applyFont="1" applyFill="1" applyBorder="1" applyAlignment="1" applyProtection="1">
      <alignment horizontal="center" vertical="center"/>
      <protection locked="0"/>
    </xf>
    <xf numFmtId="9" fontId="6" fillId="15" borderId="5" xfId="2" applyFont="1" applyFill="1" applyBorder="1" applyAlignment="1" applyProtection="1">
      <alignment horizontal="center" vertical="center" wrapText="1"/>
      <protection locked="0"/>
    </xf>
    <xf numFmtId="9" fontId="6" fillId="15" borderId="2" xfId="2" applyFont="1" applyFill="1" applyBorder="1" applyAlignment="1" applyProtection="1">
      <alignment horizontal="center" vertical="center"/>
      <protection locked="0"/>
    </xf>
    <xf numFmtId="164" fontId="6" fillId="15" borderId="2" xfId="3" applyNumberFormat="1" applyFont="1" applyFill="1" applyBorder="1" applyAlignment="1" applyProtection="1">
      <alignment horizontal="center" vertical="center"/>
      <protection locked="0"/>
    </xf>
    <xf numFmtId="9" fontId="6" fillId="15" borderId="2" xfId="3" applyNumberFormat="1" applyFont="1" applyFill="1" applyBorder="1" applyAlignment="1" applyProtection="1">
      <alignment horizontal="center" vertical="center"/>
      <protection locked="0"/>
    </xf>
    <xf numFmtId="0" fontId="42" fillId="0" borderId="3" xfId="0" applyFont="1" applyFill="1" applyBorder="1" applyAlignment="1" applyProtection="1">
      <alignment horizontal="justify" vertical="top"/>
      <protection locked="0"/>
    </xf>
    <xf numFmtId="9" fontId="10" fillId="15" borderId="5" xfId="2" applyFont="1" applyFill="1" applyBorder="1" applyProtection="1">
      <protection locked="0"/>
    </xf>
    <xf numFmtId="9" fontId="15" fillId="19" borderId="5" xfId="0" applyNumberFormat="1" applyFont="1" applyFill="1" applyBorder="1" applyAlignment="1" applyProtection="1">
      <alignment horizontal="center" vertical="center"/>
      <protection locked="0"/>
    </xf>
    <xf numFmtId="0" fontId="12" fillId="17" borderId="3" xfId="0" applyFont="1" applyFill="1" applyBorder="1" applyAlignment="1" applyProtection="1">
      <alignment horizontal="center" vertical="center" wrapText="1"/>
      <protection locked="0"/>
    </xf>
    <xf numFmtId="0" fontId="12" fillId="14" borderId="3" xfId="0" applyFont="1" applyFill="1" applyBorder="1" applyAlignment="1" applyProtection="1">
      <alignment horizontal="center" vertical="center"/>
      <protection locked="0"/>
    </xf>
    <xf numFmtId="0" fontId="10" fillId="0" borderId="3" xfId="0" applyFont="1" applyFill="1" applyBorder="1" applyAlignment="1" applyProtection="1">
      <alignment vertical="top"/>
      <protection locked="0"/>
    </xf>
    <xf numFmtId="0" fontId="12" fillId="14" borderId="3" xfId="0" applyFont="1" applyFill="1" applyBorder="1" applyAlignment="1" applyProtection="1">
      <alignment horizontal="center" vertical="center" wrapText="1"/>
      <protection locked="0"/>
    </xf>
    <xf numFmtId="0" fontId="6" fillId="15" borderId="4" xfId="3" applyFont="1" applyFill="1" applyBorder="1" applyAlignment="1" applyProtection="1">
      <alignment horizontal="center" vertical="center" wrapText="1"/>
      <protection locked="0"/>
    </xf>
    <xf numFmtId="9" fontId="6" fillId="15" borderId="9" xfId="2" applyFont="1" applyFill="1" applyBorder="1" applyAlignment="1" applyProtection="1">
      <alignment horizontal="center" vertical="center"/>
      <protection locked="0"/>
    </xf>
    <xf numFmtId="9" fontId="6" fillId="15" borderId="3" xfId="3" applyNumberFormat="1" applyFont="1" applyFill="1" applyBorder="1" applyAlignment="1" applyProtection="1">
      <alignment horizontal="center" vertical="center" wrapText="1"/>
      <protection locked="0"/>
    </xf>
    <xf numFmtId="0" fontId="10" fillId="0" borderId="0" xfId="0" applyFont="1" applyBorder="1" applyProtection="1">
      <protection locked="0"/>
    </xf>
    <xf numFmtId="0" fontId="10" fillId="0" borderId="0" xfId="0" applyFont="1" applyBorder="1" applyAlignment="1" applyProtection="1">
      <alignment vertical="top" wrapText="1"/>
      <protection locked="0"/>
    </xf>
    <xf numFmtId="0" fontId="10" fillId="0" borderId="0" xfId="0" applyFont="1" applyBorder="1" applyAlignment="1" applyProtection="1">
      <alignment horizontal="justify" vertical="top"/>
      <protection locked="0"/>
    </xf>
    <xf numFmtId="0" fontId="10" fillId="0" borderId="0" xfId="0" applyFont="1" applyFill="1" applyBorder="1" applyAlignment="1" applyProtection="1">
      <alignment horizontal="justify" vertical="top" wrapText="1"/>
      <protection locked="0"/>
    </xf>
    <xf numFmtId="0" fontId="10" fillId="0" borderId="0" xfId="0" applyFont="1" applyBorder="1" applyAlignment="1" applyProtection="1">
      <alignment horizontal="justify" vertical="top" wrapText="1"/>
      <protection locked="0"/>
    </xf>
    <xf numFmtId="164" fontId="6" fillId="15" borderId="4" xfId="3" applyNumberFormat="1" applyFont="1" applyFill="1" applyBorder="1" applyAlignment="1" applyProtection="1">
      <alignment horizontal="center" vertical="center"/>
      <protection locked="0"/>
    </xf>
    <xf numFmtId="9" fontId="6" fillId="15" borderId="4" xfId="2" applyFont="1" applyFill="1" applyBorder="1" applyAlignment="1">
      <alignment horizontal="center" vertical="center"/>
    </xf>
    <xf numFmtId="9" fontId="6" fillId="15" borderId="3" xfId="2" applyFont="1" applyFill="1" applyBorder="1" applyAlignment="1">
      <alignment horizontal="center" vertical="center"/>
    </xf>
    <xf numFmtId="9" fontId="6" fillId="15" borderId="3" xfId="2" applyFont="1" applyFill="1" applyBorder="1" applyAlignment="1" applyProtection="1">
      <alignment horizontal="center" vertical="center" wrapText="1"/>
      <protection locked="0"/>
    </xf>
    <xf numFmtId="164" fontId="6" fillId="15" borderId="3" xfId="3" applyNumberFormat="1" applyFont="1" applyFill="1" applyBorder="1" applyAlignment="1" applyProtection="1">
      <alignment horizontal="center" vertical="center"/>
    </xf>
    <xf numFmtId="9" fontId="6" fillId="15" borderId="10" xfId="2" applyFont="1" applyFill="1" applyBorder="1" applyAlignment="1" applyProtection="1">
      <alignment horizontal="center" vertical="center" wrapText="1"/>
    </xf>
    <xf numFmtId="10" fontId="6" fillId="15" borderId="4" xfId="2" applyNumberFormat="1" applyFont="1" applyFill="1" applyBorder="1" applyAlignment="1" applyProtection="1">
      <alignment horizontal="center" vertical="center"/>
      <protection locked="0"/>
    </xf>
    <xf numFmtId="0" fontId="10" fillId="0" borderId="4" xfId="0" applyFont="1" applyBorder="1" applyProtection="1">
      <protection locked="0"/>
    </xf>
    <xf numFmtId="0" fontId="41" fillId="0" borderId="4" xfId="0" applyFont="1" applyFill="1" applyBorder="1" applyAlignment="1" applyProtection="1">
      <alignment horizontal="justify" vertical="top"/>
      <protection locked="0"/>
    </xf>
    <xf numFmtId="0" fontId="10" fillId="0" borderId="4" xfId="0" applyFont="1" applyFill="1" applyBorder="1" applyAlignment="1" applyProtection="1">
      <alignment horizontal="justify" vertical="top"/>
      <protection locked="0"/>
    </xf>
    <xf numFmtId="0" fontId="10" fillId="0" borderId="4" xfId="0" applyFont="1" applyFill="1" applyBorder="1" applyProtection="1">
      <protection locked="0"/>
    </xf>
    <xf numFmtId="0" fontId="42" fillId="0" borderId="0" xfId="0" applyFont="1" applyFill="1" applyBorder="1" applyAlignment="1" applyProtection="1">
      <alignment horizontal="justify" vertical="top"/>
      <protection locked="0"/>
    </xf>
    <xf numFmtId="0" fontId="10" fillId="0" borderId="0" xfId="0" applyFont="1" applyFill="1" applyBorder="1" applyAlignment="1" applyProtection="1">
      <alignment horizontal="justify" vertical="top"/>
      <protection locked="0"/>
    </xf>
    <xf numFmtId="0" fontId="10" fillId="0" borderId="0" xfId="0" applyFont="1" applyFill="1" applyBorder="1" applyProtection="1">
      <protection locked="0"/>
    </xf>
    <xf numFmtId="0" fontId="41" fillId="0" borderId="0" xfId="0" applyFont="1" applyFill="1" applyBorder="1" applyAlignment="1" applyProtection="1">
      <alignment horizontal="justify" vertical="top"/>
      <protection locked="0"/>
    </xf>
    <xf numFmtId="9" fontId="6" fillId="15" borderId="10" xfId="2" applyFont="1" applyFill="1" applyBorder="1" applyAlignment="1" applyProtection="1">
      <alignment horizontal="center" vertical="center" wrapText="1"/>
      <protection locked="0"/>
    </xf>
    <xf numFmtId="0" fontId="5" fillId="2" borderId="9" xfId="4" applyFont="1" applyFill="1" applyBorder="1" applyAlignment="1" applyProtection="1">
      <alignment vertical="center" textRotation="255" wrapText="1"/>
      <protection locked="0"/>
    </xf>
    <xf numFmtId="9" fontId="6" fillId="6" borderId="3" xfId="3" applyNumberFormat="1" applyFont="1" applyFill="1" applyBorder="1" applyAlignment="1">
      <alignment horizontal="center" vertical="center" wrapText="1"/>
    </xf>
    <xf numFmtId="9" fontId="6" fillId="15" borderId="4" xfId="3" applyNumberFormat="1" applyFont="1" applyFill="1" applyBorder="1" applyAlignment="1">
      <alignment horizontal="center" vertical="center"/>
    </xf>
    <xf numFmtId="9" fontId="6" fillId="15" borderId="3" xfId="3" applyNumberFormat="1" applyFont="1" applyFill="1" applyBorder="1" applyAlignment="1">
      <alignment horizontal="center" vertical="center"/>
    </xf>
    <xf numFmtId="0" fontId="6" fillId="15" borderId="3" xfId="3" applyFont="1" applyFill="1" applyBorder="1" applyAlignment="1" applyProtection="1">
      <alignment horizontal="center" vertical="center"/>
      <protection locked="0"/>
    </xf>
    <xf numFmtId="9" fontId="9" fillId="15" borderId="4" xfId="2" applyFont="1" applyFill="1" applyBorder="1" applyAlignment="1" applyProtection="1">
      <alignment horizontal="center" vertical="center"/>
    </xf>
    <xf numFmtId="9" fontId="6" fillId="15" borderId="5" xfId="3" applyNumberFormat="1" applyFont="1" applyFill="1" applyBorder="1" applyAlignment="1" applyProtection="1">
      <alignment horizontal="center" vertical="center" wrapText="1"/>
      <protection locked="0"/>
    </xf>
    <xf numFmtId="9" fontId="6" fillId="15" borderId="5" xfId="3" applyNumberFormat="1" applyFont="1" applyFill="1" applyBorder="1" applyAlignment="1" applyProtection="1">
      <alignment horizontal="center" vertical="center"/>
      <protection locked="0"/>
    </xf>
    <xf numFmtId="9" fontId="9" fillId="15" borderId="5" xfId="0" applyNumberFormat="1" applyFont="1" applyFill="1" applyBorder="1" applyAlignment="1" applyProtection="1">
      <alignment horizontal="center" vertical="center"/>
      <protection locked="0"/>
    </xf>
    <xf numFmtId="0" fontId="6" fillId="4" borderId="3" xfId="3" applyFont="1" applyFill="1" applyBorder="1" applyAlignment="1" applyProtection="1">
      <alignment horizontal="center" vertical="center" wrapText="1"/>
      <protection locked="0"/>
    </xf>
    <xf numFmtId="0" fontId="6" fillId="9" borderId="3" xfId="3" applyFont="1" applyFill="1" applyBorder="1" applyAlignment="1" applyProtection="1">
      <alignment horizontal="center" vertical="center" wrapText="1"/>
      <protection locked="0"/>
    </xf>
    <xf numFmtId="0" fontId="3" fillId="14" borderId="7" xfId="3" applyFont="1" applyFill="1" applyBorder="1" applyAlignment="1" applyProtection="1">
      <alignment horizontal="center" vertical="center" wrapText="1"/>
      <protection locked="0"/>
    </xf>
    <xf numFmtId="0" fontId="6" fillId="4" borderId="4" xfId="3" applyFont="1" applyFill="1" applyBorder="1" applyAlignment="1" applyProtection="1">
      <alignment horizontal="center" vertical="center" wrapText="1"/>
      <protection locked="0"/>
    </xf>
    <xf numFmtId="0" fontId="6" fillId="5" borderId="3" xfId="4" applyFont="1" applyFill="1" applyBorder="1" applyAlignment="1" applyProtection="1">
      <alignment horizontal="center" vertical="center" wrapText="1"/>
      <protection locked="0"/>
    </xf>
    <xf numFmtId="0" fontId="6" fillId="4" borderId="3" xfId="3" applyFont="1" applyFill="1" applyBorder="1" applyAlignment="1" applyProtection="1">
      <alignment horizontal="center" vertical="center" wrapText="1"/>
      <protection locked="0"/>
    </xf>
    <xf numFmtId="9" fontId="6" fillId="5" borderId="3" xfId="3" applyNumberFormat="1" applyFont="1" applyFill="1" applyBorder="1" applyAlignment="1" applyProtection="1">
      <alignment horizontal="center" vertical="center" wrapText="1"/>
      <protection locked="0"/>
    </xf>
    <xf numFmtId="0" fontId="6" fillId="8" borderId="4" xfId="3" applyFont="1" applyFill="1" applyBorder="1" applyAlignment="1" applyProtection="1">
      <alignment horizontal="center" vertical="center" wrapText="1"/>
      <protection locked="0"/>
    </xf>
    <xf numFmtId="9" fontId="6" fillId="5" borderId="3" xfId="4" applyNumberFormat="1" applyFont="1" applyFill="1" applyBorder="1" applyAlignment="1" applyProtection="1">
      <alignment horizontal="center" vertical="center" wrapText="1"/>
      <protection locked="0"/>
    </xf>
    <xf numFmtId="9" fontId="6" fillId="7" borderId="4" xfId="3" applyNumberFormat="1" applyFont="1" applyFill="1" applyBorder="1" applyAlignment="1" applyProtection="1">
      <alignment horizontal="center" vertical="center" wrapText="1"/>
      <protection locked="0"/>
    </xf>
    <xf numFmtId="0" fontId="6" fillId="9" borderId="3" xfId="3" applyFont="1" applyFill="1" applyBorder="1" applyAlignment="1" applyProtection="1">
      <alignment horizontal="center" vertical="center" wrapText="1"/>
      <protection locked="0"/>
    </xf>
    <xf numFmtId="0" fontId="6" fillId="8" borderId="3" xfId="4" applyFont="1" applyFill="1" applyBorder="1" applyAlignment="1" applyProtection="1">
      <alignment vertical="center" wrapText="1"/>
      <protection locked="0"/>
    </xf>
    <xf numFmtId="10" fontId="6" fillId="10" borderId="3" xfId="3" applyNumberFormat="1" applyFont="1" applyFill="1" applyBorder="1" applyAlignment="1" applyProtection="1">
      <alignment horizontal="center" vertical="center" wrapText="1"/>
      <protection locked="0"/>
    </xf>
    <xf numFmtId="0" fontId="28" fillId="16" borderId="0" xfId="5" applyFill="1" applyBorder="1" applyAlignment="1" applyProtection="1"/>
    <xf numFmtId="0" fontId="6" fillId="4" borderId="3" xfId="3" applyFont="1" applyFill="1" applyBorder="1" applyAlignment="1" applyProtection="1">
      <alignment horizontal="center" vertical="center" wrapText="1"/>
      <protection locked="0"/>
    </xf>
    <xf numFmtId="43" fontId="6" fillId="4" borderId="3" xfId="1" applyFont="1" applyFill="1" applyBorder="1" applyAlignment="1" applyProtection="1">
      <alignment horizontal="center" vertical="center" wrapText="1"/>
      <protection locked="0"/>
    </xf>
    <xf numFmtId="0" fontId="6" fillId="4" borderId="4" xfId="3" applyFont="1" applyFill="1" applyBorder="1" applyAlignment="1" applyProtection="1">
      <alignment horizontal="center" vertical="center" wrapText="1"/>
      <protection locked="0"/>
    </xf>
    <xf numFmtId="0" fontId="5" fillId="2" borderId="4" xfId="3" applyFont="1" applyFill="1" applyBorder="1" applyAlignment="1" applyProtection="1">
      <alignment horizontal="center" vertical="center" wrapText="1"/>
      <protection locked="0"/>
    </xf>
    <xf numFmtId="9" fontId="6" fillId="8" borderId="4" xfId="3" applyNumberFormat="1" applyFont="1" applyFill="1" applyBorder="1" applyAlignment="1" applyProtection="1">
      <alignment horizontal="center" vertical="center"/>
      <protection locked="0"/>
    </xf>
    <xf numFmtId="0" fontId="6" fillId="8" borderId="4" xfId="4" applyFont="1" applyFill="1" applyBorder="1" applyAlignment="1" applyProtection="1">
      <alignment horizontal="center" vertical="center" wrapText="1"/>
      <protection locked="0"/>
    </xf>
    <xf numFmtId="9" fontId="6" fillId="8" borderId="4" xfId="3" applyNumberFormat="1" applyFont="1" applyFill="1" applyBorder="1" applyAlignment="1" applyProtection="1">
      <alignment horizontal="center" vertical="center" wrapText="1"/>
      <protection locked="0"/>
    </xf>
    <xf numFmtId="0" fontId="6" fillId="5" borderId="3" xfId="4" applyFont="1" applyFill="1" applyBorder="1" applyAlignment="1" applyProtection="1">
      <alignment horizontal="center" vertical="center" wrapText="1"/>
      <protection locked="0"/>
    </xf>
    <xf numFmtId="9" fontId="6" fillId="4" borderId="3" xfId="2" applyFont="1" applyFill="1" applyBorder="1" applyAlignment="1" applyProtection="1">
      <alignment horizontal="center" vertical="center" wrapText="1"/>
      <protection locked="0"/>
    </xf>
    <xf numFmtId="0" fontId="6" fillId="4" borderId="3" xfId="3" applyFont="1" applyFill="1" applyBorder="1" applyAlignment="1" applyProtection="1">
      <alignment horizontal="center" vertical="center" wrapText="1"/>
      <protection locked="0"/>
    </xf>
    <xf numFmtId="43" fontId="6" fillId="4" borderId="3" xfId="1" applyFont="1" applyFill="1" applyBorder="1" applyAlignment="1" applyProtection="1">
      <alignment horizontal="center" vertical="center" wrapText="1"/>
      <protection locked="0"/>
    </xf>
    <xf numFmtId="0" fontId="6" fillId="8" borderId="4" xfId="3" applyFont="1" applyFill="1" applyBorder="1" applyAlignment="1" applyProtection="1">
      <alignment horizontal="center" vertical="center" wrapText="1"/>
      <protection locked="0"/>
    </xf>
    <xf numFmtId="9" fontId="6" fillId="5" borderId="3" xfId="3" applyNumberFormat="1" applyFont="1" applyFill="1" applyBorder="1" applyAlignment="1" applyProtection="1">
      <alignment horizontal="center" vertical="center" wrapText="1"/>
      <protection locked="0"/>
    </xf>
    <xf numFmtId="9" fontId="6" fillId="5" borderId="3" xfId="3" applyNumberFormat="1" applyFont="1" applyFill="1" applyBorder="1" applyAlignment="1" applyProtection="1">
      <alignment horizontal="center" vertical="center"/>
      <protection locked="0"/>
    </xf>
    <xf numFmtId="9" fontId="5" fillId="2" borderId="3" xfId="2" applyFont="1" applyFill="1" applyBorder="1" applyAlignment="1" applyProtection="1">
      <alignment horizontal="center" vertical="center" wrapText="1"/>
      <protection locked="0"/>
    </xf>
    <xf numFmtId="0" fontId="12" fillId="17" borderId="3" xfId="0" applyFont="1" applyFill="1" applyBorder="1" applyAlignment="1" applyProtection="1">
      <alignment horizontal="center" vertical="center"/>
      <protection locked="0"/>
    </xf>
    <xf numFmtId="9" fontId="6" fillId="5" borderId="3" xfId="4" applyNumberFormat="1" applyFont="1" applyFill="1" applyBorder="1" applyAlignment="1" applyProtection="1">
      <alignment horizontal="center" vertical="center" wrapText="1"/>
      <protection locked="0"/>
    </xf>
    <xf numFmtId="0" fontId="6" fillId="7" borderId="3" xfId="4" applyFont="1" applyFill="1" applyBorder="1" applyAlignment="1" applyProtection="1">
      <alignment horizontal="center" vertical="center" wrapText="1"/>
      <protection locked="0"/>
    </xf>
    <xf numFmtId="0" fontId="6" fillId="7" borderId="4" xfId="3" applyFont="1" applyFill="1" applyBorder="1" applyAlignment="1" applyProtection="1">
      <alignment horizontal="center" vertical="center" wrapText="1"/>
      <protection locked="0"/>
    </xf>
    <xf numFmtId="0" fontId="6" fillId="7" borderId="3" xfId="3" applyFont="1" applyFill="1" applyBorder="1" applyAlignment="1" applyProtection="1">
      <alignment horizontal="center" vertical="center" wrapText="1"/>
      <protection locked="0"/>
    </xf>
    <xf numFmtId="9" fontId="6" fillId="7" borderId="3" xfId="4" applyNumberFormat="1" applyFont="1" applyFill="1" applyBorder="1" applyAlignment="1" applyProtection="1">
      <alignment horizontal="center" vertical="center" wrapText="1"/>
      <protection locked="0"/>
    </xf>
    <xf numFmtId="9" fontId="6" fillId="7" borderId="3" xfId="3" applyNumberFormat="1" applyFont="1" applyFill="1" applyBorder="1" applyAlignment="1" applyProtection="1">
      <alignment horizontal="center" vertical="center" wrapText="1"/>
      <protection locked="0"/>
    </xf>
    <xf numFmtId="9" fontId="6" fillId="7" borderId="3" xfId="3" applyNumberFormat="1" applyFont="1" applyFill="1" applyBorder="1" applyAlignment="1" applyProtection="1">
      <alignment horizontal="center" vertical="center"/>
      <protection locked="0"/>
    </xf>
    <xf numFmtId="0" fontId="6" fillId="5" borderId="3" xfId="3" applyFont="1" applyFill="1" applyBorder="1" applyAlignment="1" applyProtection="1">
      <alignment horizontal="center" vertical="center" wrapText="1"/>
      <protection locked="0"/>
    </xf>
    <xf numFmtId="9" fontId="6" fillId="6" borderId="4" xfId="2" applyFont="1" applyFill="1" applyBorder="1" applyAlignment="1" applyProtection="1">
      <alignment horizontal="center" vertical="center" wrapText="1"/>
      <protection locked="0"/>
    </xf>
    <xf numFmtId="0" fontId="6" fillId="4" borderId="9" xfId="4" applyFont="1" applyFill="1" applyBorder="1" applyAlignment="1" applyProtection="1">
      <alignment horizontal="center" vertical="center" wrapText="1"/>
      <protection locked="0"/>
    </xf>
    <xf numFmtId="9" fontId="6" fillId="4" borderId="9" xfId="4" applyNumberFormat="1" applyFont="1" applyFill="1" applyBorder="1" applyAlignment="1" applyProtection="1">
      <alignment horizontal="center" vertical="center" wrapText="1"/>
      <protection locked="0"/>
    </xf>
    <xf numFmtId="9" fontId="4" fillId="2" borderId="3" xfId="4" applyNumberFormat="1" applyFont="1" applyFill="1" applyBorder="1" applyAlignment="1">
      <alignment horizontal="center" vertical="center" wrapText="1"/>
    </xf>
    <xf numFmtId="10" fontId="4" fillId="2" borderId="3" xfId="4" applyNumberFormat="1" applyFont="1" applyFill="1" applyBorder="1" applyAlignment="1">
      <alignment horizontal="center" vertical="center" wrapText="1"/>
    </xf>
    <xf numFmtId="9" fontId="4" fillId="2" borderId="3" xfId="4" applyNumberFormat="1" applyFont="1" applyFill="1" applyBorder="1" applyAlignment="1">
      <alignment horizontal="center" vertical="center"/>
    </xf>
    <xf numFmtId="0" fontId="4" fillId="2" borderId="3" xfId="4" applyFont="1" applyFill="1" applyBorder="1" applyAlignment="1">
      <alignment horizontal="center" vertical="center"/>
    </xf>
    <xf numFmtId="0" fontId="6" fillId="8" borderId="3" xfId="4" applyFont="1" applyFill="1" applyBorder="1" applyAlignment="1" applyProtection="1">
      <alignment horizontal="center" vertical="center" wrapText="1"/>
      <protection locked="0"/>
    </xf>
    <xf numFmtId="0" fontId="6" fillId="4" borderId="4" xfId="3" applyFont="1" applyFill="1" applyBorder="1" applyAlignment="1" applyProtection="1">
      <alignment horizontal="center" vertical="center" wrapText="1"/>
      <protection locked="0"/>
    </xf>
    <xf numFmtId="0" fontId="6" fillId="4" borderId="3" xfId="3" applyFont="1" applyFill="1" applyBorder="1" applyAlignment="1" applyProtection="1">
      <alignment horizontal="center" vertical="center" wrapText="1"/>
      <protection locked="0"/>
    </xf>
    <xf numFmtId="0" fontId="6" fillId="4" borderId="7" xfId="3" applyFont="1" applyFill="1" applyBorder="1" applyAlignment="1" applyProtection="1">
      <alignment horizontal="center" vertical="center" wrapText="1"/>
      <protection locked="0"/>
    </xf>
    <xf numFmtId="0" fontId="6" fillId="4" borderId="3" xfId="3" applyFont="1" applyFill="1" applyBorder="1" applyAlignment="1" applyProtection="1">
      <alignment vertical="center" wrapText="1"/>
      <protection locked="0"/>
    </xf>
    <xf numFmtId="0" fontId="6" fillId="4" borderId="3" xfId="3" applyFont="1" applyFill="1" applyBorder="1" applyAlignment="1" applyProtection="1">
      <alignment horizontal="center" vertical="center" wrapText="1"/>
      <protection locked="0"/>
    </xf>
    <xf numFmtId="0" fontId="6" fillId="4" borderId="3" xfId="4" applyFont="1" applyFill="1" applyBorder="1" applyAlignment="1" applyProtection="1">
      <alignment horizontal="center" wrapText="1"/>
      <protection locked="0"/>
    </xf>
    <xf numFmtId="0" fontId="6" fillId="9" borderId="3" xfId="4" applyFont="1" applyFill="1" applyBorder="1" applyAlignment="1" applyProtection="1">
      <alignment horizontal="center" vertical="center" wrapText="1"/>
      <protection locked="0"/>
    </xf>
    <xf numFmtId="0" fontId="6" fillId="9" borderId="3" xfId="3" applyFont="1" applyFill="1" applyBorder="1" applyAlignment="1" applyProtection="1">
      <alignment horizontal="center" vertical="center" wrapText="1"/>
      <protection locked="0"/>
    </xf>
    <xf numFmtId="0" fontId="6" fillId="4" borderId="3" xfId="3" applyFont="1" applyFill="1" applyBorder="1" applyAlignment="1" applyProtection="1">
      <alignment horizontal="center" vertical="center" wrapText="1"/>
      <protection locked="0"/>
    </xf>
    <xf numFmtId="0" fontId="6" fillId="4" borderId="3" xfId="3" applyFont="1" applyFill="1" applyBorder="1" applyAlignment="1" applyProtection="1">
      <alignment horizontal="center" vertical="center" wrapText="1"/>
      <protection locked="0"/>
    </xf>
    <xf numFmtId="0" fontId="6" fillId="9" borderId="3" xfId="3" applyFont="1" applyFill="1" applyBorder="1" applyAlignment="1" applyProtection="1">
      <alignment horizontal="center" vertical="center" wrapText="1"/>
      <protection locked="0"/>
    </xf>
    <xf numFmtId="0" fontId="6" fillId="9" borderId="3" xfId="3" applyFont="1" applyFill="1" applyBorder="1" applyAlignment="1" applyProtection="1">
      <alignment horizontal="center" vertical="center" wrapText="1"/>
      <protection locked="0"/>
    </xf>
    <xf numFmtId="0" fontId="6" fillId="9" borderId="3" xfId="3" applyFont="1" applyFill="1" applyBorder="1" applyAlignment="1" applyProtection="1">
      <alignment horizontal="center" vertical="center" wrapText="1"/>
      <protection locked="0"/>
    </xf>
    <xf numFmtId="9" fontId="6" fillId="15" borderId="3" xfId="2" applyNumberFormat="1" applyFont="1" applyFill="1" applyBorder="1" applyAlignment="1" applyProtection="1">
      <alignment horizontal="center" vertical="center"/>
      <protection locked="0"/>
    </xf>
    <xf numFmtId="0" fontId="6" fillId="9" borderId="3" xfId="3" applyFont="1" applyFill="1" applyBorder="1" applyAlignment="1" applyProtection="1">
      <alignment horizontal="center" vertical="center" wrapText="1"/>
      <protection locked="0"/>
    </xf>
    <xf numFmtId="0" fontId="6" fillId="9" borderId="3" xfId="3" applyFont="1" applyFill="1" applyBorder="1" applyAlignment="1" applyProtection="1">
      <alignment horizontal="center" vertical="center" wrapText="1"/>
      <protection locked="0"/>
    </xf>
    <xf numFmtId="0" fontId="6" fillId="5" borderId="3" xfId="3" applyFont="1" applyFill="1" applyBorder="1" applyAlignment="1" applyProtection="1">
      <alignment horizontal="center" vertical="center" wrapText="1"/>
      <protection locked="0"/>
    </xf>
    <xf numFmtId="0" fontId="43" fillId="19" borderId="20" xfId="0" applyFont="1" applyFill="1" applyBorder="1" applyAlignment="1">
      <alignment horizontal="center" vertical="center"/>
    </xf>
    <xf numFmtId="0" fontId="43" fillId="19" borderId="21" xfId="0" applyFont="1" applyFill="1" applyBorder="1" applyAlignment="1">
      <alignment horizontal="center" vertical="center"/>
    </xf>
    <xf numFmtId="0" fontId="43" fillId="19" borderId="22" xfId="0" applyFont="1" applyFill="1" applyBorder="1" applyAlignment="1">
      <alignment horizontal="center" vertical="center"/>
    </xf>
    <xf numFmtId="0" fontId="55" fillId="16" borderId="21" xfId="0" applyFont="1" applyFill="1" applyBorder="1" applyAlignment="1">
      <alignment horizontal="center" vertical="center"/>
    </xf>
    <xf numFmtId="0" fontId="4" fillId="0" borderId="3" xfId="4" applyFont="1" applyFill="1" applyBorder="1" applyAlignment="1">
      <alignment horizontal="center" vertical="center" wrapText="1"/>
    </xf>
    <xf numFmtId="9" fontId="4" fillId="0" borderId="3" xfId="4" applyNumberFormat="1" applyFont="1" applyFill="1" applyBorder="1" applyAlignment="1">
      <alignment horizontal="center" vertical="center" wrapText="1"/>
    </xf>
    <xf numFmtId="0" fontId="18" fillId="2" borderId="5" xfId="4" applyFont="1" applyFill="1" applyBorder="1" applyAlignment="1">
      <alignment horizontal="center" vertical="center" wrapText="1"/>
    </xf>
    <xf numFmtId="0" fontId="4" fillId="2" borderId="3" xfId="4" applyFont="1" applyFill="1" applyBorder="1" applyAlignment="1">
      <alignment horizontal="center" vertical="center" wrapText="1"/>
    </xf>
    <xf numFmtId="0" fontId="4" fillId="0" borderId="3" xfId="4" applyFont="1" applyBorder="1" applyAlignment="1">
      <alignment horizontal="center" vertical="center" wrapText="1"/>
    </xf>
    <xf numFmtId="0" fontId="4" fillId="13" borderId="3" xfId="4" applyFont="1" applyFill="1" applyBorder="1" applyAlignment="1">
      <alignment horizontal="center" vertical="center" wrapText="1"/>
    </xf>
    <xf numFmtId="0" fontId="18" fillId="2" borderId="18" xfId="4" applyFont="1" applyFill="1" applyBorder="1" applyAlignment="1">
      <alignment horizontal="center" vertical="center" wrapText="1"/>
    </xf>
    <xf numFmtId="0" fontId="18" fillId="2" borderId="16" xfId="4" applyFont="1" applyFill="1" applyBorder="1" applyAlignment="1">
      <alignment horizontal="center" vertical="center" wrapText="1"/>
    </xf>
    <xf numFmtId="0" fontId="35" fillId="13" borderId="1" xfId="5" applyFont="1" applyFill="1" applyBorder="1" applyAlignment="1" applyProtection="1">
      <alignment horizontal="center"/>
    </xf>
    <xf numFmtId="0" fontId="34" fillId="13" borderId="1" xfId="5" applyFont="1" applyFill="1" applyBorder="1" applyAlignment="1" applyProtection="1">
      <alignment horizontal="center"/>
    </xf>
    <xf numFmtId="0" fontId="21" fillId="14" borderId="5" xfId="4" applyFont="1" applyFill="1" applyBorder="1" applyAlignment="1">
      <alignment horizontal="center" vertical="center"/>
    </xf>
    <xf numFmtId="0" fontId="21" fillId="14" borderId="6" xfId="4" applyFont="1" applyFill="1" applyBorder="1" applyAlignment="1">
      <alignment horizontal="center" vertical="center"/>
    </xf>
    <xf numFmtId="0" fontId="21" fillId="14" borderId="7" xfId="4" applyFont="1" applyFill="1" applyBorder="1" applyAlignment="1">
      <alignment horizontal="center" vertical="center"/>
    </xf>
    <xf numFmtId="0" fontId="14" fillId="2" borderId="16" xfId="4" applyFont="1" applyFill="1" applyBorder="1" applyAlignment="1">
      <alignment horizontal="center" vertical="center" wrapText="1"/>
    </xf>
    <xf numFmtId="0" fontId="14" fillId="2" borderId="17"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8" fillId="2" borderId="3" xfId="4" applyFont="1" applyFill="1" applyBorder="1" applyAlignment="1">
      <alignment horizontal="center" vertical="center" wrapText="1"/>
    </xf>
    <xf numFmtId="0" fontId="13" fillId="2" borderId="18" xfId="4" applyFont="1" applyFill="1" applyBorder="1" applyAlignment="1">
      <alignment horizontal="center" vertical="center" wrapText="1"/>
    </xf>
    <xf numFmtId="0" fontId="13" fillId="2" borderId="16" xfId="4" applyFont="1" applyFill="1" applyBorder="1" applyAlignment="1">
      <alignment horizontal="center" vertical="center" wrapText="1"/>
    </xf>
    <xf numFmtId="0" fontId="13" fillId="2" borderId="17" xfId="4" applyFont="1" applyFill="1" applyBorder="1" applyAlignment="1">
      <alignment horizontal="center" vertical="center" wrapText="1"/>
    </xf>
    <xf numFmtId="0" fontId="4" fillId="2" borderId="3" xfId="4" applyFont="1" applyFill="1" applyBorder="1" applyAlignment="1">
      <alignment horizontal="center" vertical="top" wrapText="1"/>
    </xf>
    <xf numFmtId="0" fontId="14" fillId="13" borderId="3" xfId="4" applyFont="1" applyFill="1" applyBorder="1" applyAlignment="1">
      <alignment horizontal="center" vertical="center" wrapText="1"/>
    </xf>
    <xf numFmtId="0" fontId="20" fillId="2" borderId="18" xfId="4" applyFont="1" applyFill="1" applyBorder="1" applyAlignment="1">
      <alignment horizontal="center" vertical="center" wrapText="1"/>
    </xf>
    <xf numFmtId="0" fontId="20" fillId="2" borderId="16" xfId="4" applyFont="1" applyFill="1" applyBorder="1" applyAlignment="1">
      <alignment horizontal="center" vertical="center" wrapText="1"/>
    </xf>
    <xf numFmtId="0" fontId="20" fillId="2" borderId="17" xfId="4" applyFont="1" applyFill="1" applyBorder="1" applyAlignment="1">
      <alignment horizontal="center" vertical="center" wrapText="1"/>
    </xf>
    <xf numFmtId="0" fontId="18" fillId="2" borderId="17" xfId="4" applyFont="1" applyFill="1" applyBorder="1" applyAlignment="1">
      <alignment horizontal="center" vertical="center" wrapText="1"/>
    </xf>
    <xf numFmtId="9" fontId="4" fillId="13" borderId="3" xfId="4" applyNumberFormat="1" applyFont="1" applyFill="1" applyBorder="1" applyAlignment="1">
      <alignment horizontal="center" vertical="center" wrapText="1"/>
    </xf>
    <xf numFmtId="9" fontId="4" fillId="2" borderId="3" xfId="4" applyNumberFormat="1" applyFont="1" applyFill="1" applyBorder="1" applyAlignment="1">
      <alignment horizontal="center" vertical="center" wrapText="1"/>
    </xf>
    <xf numFmtId="0" fontId="6" fillId="9" borderId="4" xfId="4" applyFont="1" applyFill="1" applyBorder="1" applyAlignment="1" applyProtection="1">
      <alignment horizontal="center" vertical="center" wrapText="1"/>
      <protection locked="0"/>
    </xf>
    <xf numFmtId="0" fontId="6" fillId="9" borderId="10" xfId="4" applyFont="1" applyFill="1" applyBorder="1" applyAlignment="1" applyProtection="1">
      <alignment horizontal="center" vertical="center" wrapText="1"/>
      <protection locked="0"/>
    </xf>
    <xf numFmtId="0" fontId="6" fillId="9" borderId="9" xfId="4" applyFont="1" applyFill="1" applyBorder="1" applyAlignment="1" applyProtection="1">
      <alignment horizontal="center" vertical="center" wrapText="1"/>
      <protection locked="0"/>
    </xf>
    <xf numFmtId="0" fontId="5" fillId="2" borderId="4" xfId="4" applyFont="1" applyFill="1" applyBorder="1" applyAlignment="1" applyProtection="1">
      <alignment horizontal="center" vertical="center" textRotation="255"/>
      <protection locked="0"/>
    </xf>
    <xf numFmtId="0" fontId="5" fillId="2" borderId="10" xfId="4" applyFont="1" applyFill="1" applyBorder="1" applyAlignment="1" applyProtection="1">
      <alignment horizontal="center" vertical="center" textRotation="255"/>
      <protection locked="0"/>
    </xf>
    <xf numFmtId="0" fontId="5" fillId="2" borderId="9" xfId="4" applyFont="1" applyFill="1" applyBorder="1" applyAlignment="1" applyProtection="1">
      <alignment horizontal="center" vertical="center" textRotation="255"/>
      <protection locked="0"/>
    </xf>
    <xf numFmtId="0" fontId="6" fillId="5" borderId="4" xfId="4" applyFont="1" applyFill="1" applyBorder="1" applyAlignment="1" applyProtection="1">
      <alignment horizontal="center" vertical="center" wrapText="1"/>
      <protection locked="0"/>
    </xf>
    <xf numFmtId="0" fontId="6" fillId="5" borderId="10" xfId="4" applyFont="1" applyFill="1" applyBorder="1" applyAlignment="1" applyProtection="1">
      <alignment horizontal="center" vertical="center" wrapText="1"/>
      <protection locked="0"/>
    </xf>
    <xf numFmtId="0" fontId="6" fillId="5" borderId="9" xfId="4" applyFont="1" applyFill="1" applyBorder="1" applyAlignment="1" applyProtection="1">
      <alignment horizontal="center" vertical="center" wrapText="1"/>
      <protection locked="0"/>
    </xf>
    <xf numFmtId="0" fontId="5" fillId="2" borderId="4" xfId="4" applyFont="1" applyFill="1" applyBorder="1" applyAlignment="1" applyProtection="1">
      <alignment horizontal="center" vertical="center" textRotation="255" wrapText="1"/>
      <protection locked="0"/>
    </xf>
    <xf numFmtId="0" fontId="5" fillId="2" borderId="10" xfId="4" applyFont="1" applyFill="1" applyBorder="1" applyAlignment="1" applyProtection="1">
      <alignment horizontal="center" vertical="center" textRotation="255" wrapText="1"/>
      <protection locked="0"/>
    </xf>
    <xf numFmtId="0" fontId="5" fillId="2" borderId="4" xfId="3" applyFont="1" applyFill="1" applyBorder="1" applyAlignment="1" applyProtection="1">
      <alignment horizontal="center" vertical="center" wrapText="1"/>
      <protection locked="0"/>
    </xf>
    <xf numFmtId="0" fontId="5" fillId="2" borderId="9" xfId="3" applyFont="1" applyFill="1" applyBorder="1" applyAlignment="1" applyProtection="1">
      <alignment horizontal="center" vertical="center" wrapText="1"/>
      <protection locked="0"/>
    </xf>
    <xf numFmtId="0" fontId="10" fillId="4" borderId="2" xfId="0" applyFont="1" applyFill="1" applyBorder="1" applyAlignment="1" applyProtection="1">
      <alignment horizontal="center" wrapText="1"/>
      <protection locked="0"/>
    </xf>
    <xf numFmtId="0" fontId="10" fillId="4" borderId="15" xfId="0" applyFont="1" applyFill="1" applyBorder="1" applyAlignment="1" applyProtection="1">
      <alignment horizontal="center" wrapText="1"/>
      <protection locked="0"/>
    </xf>
    <xf numFmtId="0" fontId="10" fillId="4" borderId="14" xfId="0" applyFont="1" applyFill="1" applyBorder="1" applyAlignment="1" applyProtection="1">
      <alignment horizontal="center" wrapText="1"/>
      <protection locked="0"/>
    </xf>
    <xf numFmtId="0" fontId="10" fillId="4" borderId="12" xfId="0" applyFont="1" applyFill="1" applyBorder="1" applyAlignment="1" applyProtection="1">
      <alignment horizontal="center" wrapText="1"/>
      <protection locked="0"/>
    </xf>
    <xf numFmtId="0" fontId="10" fillId="4" borderId="0" xfId="0" applyFont="1" applyFill="1" applyBorder="1" applyAlignment="1" applyProtection="1">
      <alignment horizontal="center" wrapText="1"/>
      <protection locked="0"/>
    </xf>
    <xf numFmtId="0" fontId="10" fillId="4" borderId="11" xfId="0" applyFont="1" applyFill="1" applyBorder="1" applyAlignment="1" applyProtection="1">
      <alignment horizontal="center" wrapText="1"/>
      <protection locked="0"/>
    </xf>
    <xf numFmtId="0" fontId="10" fillId="4" borderId="8" xfId="0" applyFont="1" applyFill="1" applyBorder="1" applyAlignment="1" applyProtection="1">
      <alignment horizontal="center" wrapText="1"/>
      <protection locked="0"/>
    </xf>
    <xf numFmtId="0" fontId="10" fillId="4" borderId="1" xfId="0" applyFont="1" applyFill="1" applyBorder="1" applyAlignment="1" applyProtection="1">
      <alignment horizontal="center" wrapText="1"/>
      <protection locked="0"/>
    </xf>
    <xf numFmtId="0" fontId="10" fillId="4" borderId="13" xfId="0" applyFont="1" applyFill="1" applyBorder="1" applyAlignment="1" applyProtection="1">
      <alignment horizontal="center" wrapText="1"/>
      <protection locked="0"/>
    </xf>
    <xf numFmtId="0" fontId="6" fillId="4" borderId="4" xfId="3" applyFont="1" applyFill="1" applyBorder="1" applyAlignment="1" applyProtection="1">
      <alignment horizontal="center" vertical="center" wrapText="1"/>
      <protection locked="0"/>
    </xf>
    <xf numFmtId="0" fontId="6" fillId="4" borderId="10" xfId="3" applyFont="1" applyFill="1" applyBorder="1" applyAlignment="1" applyProtection="1">
      <alignment horizontal="center" vertical="center" wrapText="1"/>
      <protection locked="0"/>
    </xf>
    <xf numFmtId="0" fontId="6" fillId="4" borderId="9" xfId="3" applyFont="1" applyFill="1" applyBorder="1" applyAlignment="1" applyProtection="1">
      <alignment horizontal="center" vertical="center" wrapText="1"/>
      <protection locked="0"/>
    </xf>
    <xf numFmtId="0" fontId="3" fillId="5" borderId="4" xfId="4" applyFont="1" applyFill="1" applyBorder="1" applyAlignment="1" applyProtection="1">
      <alignment horizontal="center" vertical="center" wrapText="1"/>
      <protection locked="0"/>
    </xf>
    <xf numFmtId="0" fontId="3" fillId="5" borderId="9" xfId="4" applyFont="1" applyFill="1" applyBorder="1" applyAlignment="1" applyProtection="1">
      <alignment horizontal="center" vertical="center" wrapText="1"/>
      <protection locked="0"/>
    </xf>
    <xf numFmtId="0" fontId="5" fillId="2" borderId="9" xfId="4" applyFont="1" applyFill="1" applyBorder="1" applyAlignment="1" applyProtection="1">
      <alignment horizontal="center" vertical="center" textRotation="255" wrapText="1"/>
      <protection locked="0"/>
    </xf>
    <xf numFmtId="0" fontId="17" fillId="4" borderId="5" xfId="0" applyFont="1" applyFill="1" applyBorder="1" applyAlignment="1" applyProtection="1">
      <alignment horizontal="center"/>
      <protection locked="0"/>
    </xf>
    <xf numFmtId="0" fontId="17" fillId="4" borderId="6" xfId="0" applyFont="1" applyFill="1" applyBorder="1" applyAlignment="1" applyProtection="1">
      <alignment horizontal="center"/>
      <protection locked="0"/>
    </xf>
    <xf numFmtId="0" fontId="17" fillId="4" borderId="7" xfId="0" applyFont="1" applyFill="1" applyBorder="1" applyAlignment="1" applyProtection="1">
      <alignment horizontal="center"/>
      <protection locked="0"/>
    </xf>
    <xf numFmtId="9" fontId="6" fillId="4" borderId="4" xfId="3" applyNumberFormat="1" applyFont="1" applyFill="1" applyBorder="1" applyAlignment="1" applyProtection="1">
      <alignment horizontal="center" vertical="center" wrapText="1"/>
      <protection locked="0"/>
    </xf>
    <xf numFmtId="9" fontId="6" fillId="4" borderId="9" xfId="3" applyNumberFormat="1" applyFont="1" applyFill="1" applyBorder="1" applyAlignment="1" applyProtection="1">
      <alignment horizontal="center" vertical="center" wrapText="1"/>
      <protection locked="0"/>
    </xf>
    <xf numFmtId="9" fontId="5" fillId="2" borderId="5" xfId="2" applyFont="1" applyFill="1" applyBorder="1" applyAlignment="1" applyProtection="1">
      <alignment horizontal="center" vertical="center" wrapText="1"/>
      <protection locked="0"/>
    </xf>
    <xf numFmtId="9" fontId="5" fillId="2" borderId="6" xfId="2" applyFont="1" applyFill="1" applyBorder="1" applyAlignment="1" applyProtection="1">
      <alignment horizontal="center" vertical="center" wrapText="1"/>
      <protection locked="0"/>
    </xf>
    <xf numFmtId="9" fontId="5" fillId="2" borderId="7" xfId="2" applyFont="1" applyFill="1" applyBorder="1" applyAlignment="1" applyProtection="1">
      <alignment horizontal="center" vertical="center" wrapText="1"/>
      <protection locked="0"/>
    </xf>
    <xf numFmtId="0" fontId="17" fillId="20" borderId="5" xfId="0" applyFont="1" applyFill="1" applyBorder="1" applyAlignment="1" applyProtection="1">
      <alignment horizontal="center" vertical="center" wrapText="1"/>
      <protection locked="0"/>
    </xf>
    <xf numFmtId="0" fontId="17" fillId="20" borderId="6" xfId="0" applyFont="1" applyFill="1" applyBorder="1" applyAlignment="1" applyProtection="1">
      <alignment horizontal="center" vertical="center" wrapText="1"/>
      <protection locked="0"/>
    </xf>
    <xf numFmtId="0" fontId="17" fillId="20" borderId="7" xfId="0" applyFont="1" applyFill="1" applyBorder="1" applyAlignment="1" applyProtection="1">
      <alignment horizontal="center" vertical="center" wrapText="1"/>
      <protection locked="0"/>
    </xf>
    <xf numFmtId="9" fontId="6" fillId="4" borderId="10" xfId="3" applyNumberFormat="1" applyFont="1" applyFill="1" applyBorder="1" applyAlignment="1" applyProtection="1">
      <alignment horizontal="center" vertical="center" wrapText="1"/>
      <protection locked="0"/>
    </xf>
    <xf numFmtId="9" fontId="6" fillId="4" borderId="4" xfId="3" applyNumberFormat="1" applyFont="1" applyFill="1" applyBorder="1" applyAlignment="1" applyProtection="1">
      <alignment horizontal="center" vertical="center"/>
      <protection locked="0"/>
    </xf>
    <xf numFmtId="9" fontId="6" fillId="4" borderId="9" xfId="3" applyNumberFormat="1" applyFont="1" applyFill="1" applyBorder="1" applyAlignment="1" applyProtection="1">
      <alignment horizontal="center" vertical="center"/>
      <protection locked="0"/>
    </xf>
    <xf numFmtId="9" fontId="6" fillId="8" borderId="4" xfId="3" applyNumberFormat="1" applyFont="1" applyFill="1" applyBorder="1" applyAlignment="1" applyProtection="1">
      <alignment horizontal="center" vertical="center" wrapText="1"/>
      <protection locked="0"/>
    </xf>
    <xf numFmtId="9" fontId="6" fillId="8" borderId="9" xfId="3" applyNumberFormat="1" applyFont="1" applyFill="1" applyBorder="1" applyAlignment="1" applyProtection="1">
      <alignment horizontal="center" vertical="center" wrapText="1"/>
      <protection locked="0"/>
    </xf>
    <xf numFmtId="0" fontId="35" fillId="0" borderId="1" xfId="5" applyFont="1" applyBorder="1" applyAlignment="1" applyProtection="1">
      <alignment horizontal="center"/>
      <protection locked="0"/>
    </xf>
    <xf numFmtId="0" fontId="17" fillId="15" borderId="5" xfId="0" applyFont="1" applyFill="1" applyBorder="1" applyAlignment="1" applyProtection="1">
      <alignment horizontal="center" vertical="center"/>
      <protection locked="0"/>
    </xf>
    <xf numFmtId="0" fontId="17" fillId="15" borderId="6" xfId="0" applyFont="1" applyFill="1" applyBorder="1" applyAlignment="1" applyProtection="1">
      <alignment horizontal="center" vertical="center"/>
      <protection locked="0"/>
    </xf>
    <xf numFmtId="0" fontId="17" fillId="15" borderId="7" xfId="0" applyFont="1" applyFill="1" applyBorder="1" applyAlignment="1" applyProtection="1">
      <alignment horizontal="center" vertical="center"/>
      <protection locked="0"/>
    </xf>
    <xf numFmtId="9" fontId="6" fillId="8" borderId="4" xfId="3" applyNumberFormat="1" applyFont="1" applyFill="1" applyBorder="1" applyAlignment="1" applyProtection="1">
      <alignment horizontal="center" vertical="center"/>
      <protection locked="0"/>
    </xf>
    <xf numFmtId="9" fontId="6" fillId="8" borderId="9" xfId="3" applyNumberFormat="1" applyFont="1" applyFill="1" applyBorder="1" applyAlignment="1" applyProtection="1">
      <alignment horizontal="center" vertical="center"/>
      <protection locked="0"/>
    </xf>
    <xf numFmtId="0" fontId="6" fillId="8" borderId="4" xfId="4" applyFont="1" applyFill="1" applyBorder="1" applyAlignment="1" applyProtection="1">
      <alignment horizontal="center" vertical="center" wrapText="1"/>
      <protection locked="0"/>
    </xf>
    <xf numFmtId="0" fontId="6" fillId="8" borderId="9" xfId="4" applyFont="1" applyFill="1" applyBorder="1" applyAlignment="1" applyProtection="1">
      <alignment horizontal="center" vertical="center" wrapText="1"/>
      <protection locked="0"/>
    </xf>
    <xf numFmtId="9" fontId="6" fillId="5" borderId="4" xfId="3" applyNumberFormat="1" applyFont="1" applyFill="1" applyBorder="1" applyAlignment="1" applyProtection="1">
      <alignment horizontal="center" vertical="center" wrapText="1"/>
      <protection locked="0"/>
    </xf>
    <xf numFmtId="9" fontId="6" fillId="5" borderId="9" xfId="3" applyNumberFormat="1" applyFont="1" applyFill="1" applyBorder="1" applyAlignment="1" applyProtection="1">
      <alignment horizontal="center" vertical="center" wrapText="1"/>
      <protection locked="0"/>
    </xf>
    <xf numFmtId="0" fontId="17" fillId="19" borderId="5" xfId="0" applyFont="1" applyFill="1" applyBorder="1" applyAlignment="1" applyProtection="1">
      <alignment horizontal="center" vertical="center"/>
      <protection locked="0"/>
    </xf>
    <xf numFmtId="0" fontId="17" fillId="19" borderId="6" xfId="0" applyFont="1" applyFill="1" applyBorder="1" applyAlignment="1" applyProtection="1">
      <alignment horizontal="center" vertical="center"/>
      <protection locked="0"/>
    </xf>
    <xf numFmtId="0" fontId="3" fillId="14" borderId="4" xfId="3" applyFont="1" applyFill="1" applyBorder="1" applyAlignment="1" applyProtection="1">
      <alignment horizontal="center" vertical="center" wrapText="1"/>
      <protection locked="0"/>
    </xf>
    <xf numFmtId="0" fontId="3" fillId="14" borderId="10" xfId="3" applyFont="1" applyFill="1" applyBorder="1" applyAlignment="1" applyProtection="1">
      <alignment horizontal="center" vertical="center" wrapText="1"/>
      <protection locked="0"/>
    </xf>
    <xf numFmtId="0" fontId="3" fillId="14" borderId="9" xfId="3" applyFont="1" applyFill="1" applyBorder="1" applyAlignment="1" applyProtection="1">
      <alignment horizontal="center" vertical="center" wrapText="1"/>
      <protection locked="0"/>
    </xf>
    <xf numFmtId="9" fontId="6" fillId="9" borderId="4" xfId="4" applyNumberFormat="1" applyFont="1" applyFill="1" applyBorder="1" applyAlignment="1" applyProtection="1">
      <alignment horizontal="center" vertical="center" wrapText="1"/>
      <protection locked="0"/>
    </xf>
    <xf numFmtId="9" fontId="6" fillId="9" borderId="10" xfId="4" applyNumberFormat="1" applyFont="1" applyFill="1" applyBorder="1" applyAlignment="1" applyProtection="1">
      <alignment horizontal="center" vertical="center" wrapText="1"/>
      <protection locked="0"/>
    </xf>
    <xf numFmtId="9" fontId="6" fillId="9" borderId="9" xfId="4" applyNumberFormat="1" applyFont="1" applyFill="1" applyBorder="1" applyAlignment="1" applyProtection="1">
      <alignment horizontal="center" vertical="center" wrapText="1"/>
      <protection locked="0"/>
    </xf>
    <xf numFmtId="0" fontId="12" fillId="17" borderId="5" xfId="0" applyFont="1" applyFill="1" applyBorder="1" applyAlignment="1" applyProtection="1">
      <alignment horizontal="center" vertical="center"/>
      <protection locked="0"/>
    </xf>
    <xf numFmtId="0" fontId="12" fillId="17" borderId="6" xfId="0" applyFont="1" applyFill="1" applyBorder="1" applyAlignment="1" applyProtection="1">
      <alignment horizontal="center" vertical="center"/>
      <protection locked="0"/>
    </xf>
    <xf numFmtId="0" fontId="12" fillId="17" borderId="7" xfId="0" applyFont="1" applyFill="1" applyBorder="1" applyAlignment="1" applyProtection="1">
      <alignment horizontal="center" vertical="center"/>
      <protection locked="0"/>
    </xf>
    <xf numFmtId="0" fontId="6" fillId="7" borderId="4" xfId="4" applyFont="1" applyFill="1" applyBorder="1" applyAlignment="1" applyProtection="1">
      <alignment horizontal="center" vertical="center" wrapText="1"/>
      <protection locked="0"/>
    </xf>
    <xf numFmtId="0" fontId="6" fillId="7" borderId="9" xfId="4" applyFont="1" applyFill="1" applyBorder="1" applyAlignment="1" applyProtection="1">
      <alignment horizontal="center" vertical="center" wrapText="1"/>
      <protection locked="0"/>
    </xf>
    <xf numFmtId="9" fontId="6" fillId="5" borderId="4" xfId="3" applyNumberFormat="1" applyFont="1" applyFill="1" applyBorder="1" applyAlignment="1" applyProtection="1">
      <alignment horizontal="center" vertical="center"/>
      <protection locked="0"/>
    </xf>
    <xf numFmtId="9" fontId="6" fillId="5" borderId="9" xfId="3" applyNumberFormat="1" applyFont="1" applyFill="1" applyBorder="1" applyAlignment="1" applyProtection="1">
      <alignment horizontal="center" vertical="center"/>
      <protection locked="0"/>
    </xf>
    <xf numFmtId="0" fontId="0" fillId="0" borderId="9" xfId="0" applyBorder="1"/>
    <xf numFmtId="0" fontId="6" fillId="14" borderId="3" xfId="3" applyFont="1" applyFill="1" applyBorder="1" applyAlignment="1" applyProtection="1">
      <alignment horizontal="center" vertical="center" wrapText="1"/>
      <protection locked="0"/>
    </xf>
    <xf numFmtId="0" fontId="5" fillId="2" borderId="3" xfId="3" applyFont="1" applyFill="1" applyBorder="1" applyAlignment="1" applyProtection="1">
      <alignment horizontal="center" vertical="center" wrapText="1"/>
      <protection locked="0"/>
    </xf>
    <xf numFmtId="0" fontId="24" fillId="15" borderId="3" xfId="0" applyFont="1" applyFill="1" applyBorder="1" applyAlignment="1" applyProtection="1">
      <alignment horizontal="center" vertical="center"/>
      <protection locked="0"/>
    </xf>
    <xf numFmtId="0" fontId="6" fillId="9" borderId="3" xfId="4" applyFont="1" applyFill="1" applyBorder="1" applyAlignment="1" applyProtection="1">
      <alignment horizontal="center" vertical="center" wrapText="1"/>
      <protection locked="0"/>
    </xf>
    <xf numFmtId="9" fontId="6" fillId="9" borderId="3" xfId="4" applyNumberFormat="1" applyFont="1" applyFill="1" applyBorder="1" applyAlignment="1" applyProtection="1">
      <alignment horizontal="center" vertical="center" wrapText="1"/>
      <protection locked="0"/>
    </xf>
    <xf numFmtId="0" fontId="5" fillId="2" borderId="3" xfId="4" applyFont="1" applyFill="1" applyBorder="1" applyAlignment="1" applyProtection="1">
      <alignment horizontal="center" vertical="center" textRotation="255" wrapText="1"/>
      <protection locked="0"/>
    </xf>
    <xf numFmtId="0" fontId="9" fillId="4" borderId="3" xfId="0" applyFont="1" applyFill="1" applyBorder="1" applyAlignment="1" applyProtection="1">
      <alignment horizontal="center" wrapText="1"/>
      <protection locked="0"/>
    </xf>
    <xf numFmtId="9" fontId="6" fillId="8" borderId="3" xfId="3" applyNumberFormat="1" applyFont="1" applyFill="1" applyBorder="1" applyAlignment="1" applyProtection="1">
      <alignment horizontal="center" vertical="center" wrapText="1"/>
      <protection locked="0"/>
    </xf>
    <xf numFmtId="0" fontId="6" fillId="8" borderId="3" xfId="4" applyFont="1" applyFill="1" applyBorder="1" applyAlignment="1" applyProtection="1">
      <alignment horizontal="center" vertical="center" wrapText="1"/>
      <protection locked="0"/>
    </xf>
    <xf numFmtId="9" fontId="57" fillId="2" borderId="3" xfId="2" applyFont="1" applyFill="1" applyBorder="1" applyAlignment="1" applyProtection="1">
      <alignment horizontal="center" vertical="center" wrapText="1"/>
      <protection locked="0"/>
    </xf>
    <xf numFmtId="43" fontId="6" fillId="4" borderId="4" xfId="1" applyFont="1" applyFill="1" applyBorder="1" applyAlignment="1" applyProtection="1">
      <alignment horizontal="center" vertical="center" wrapText="1"/>
      <protection locked="0"/>
    </xf>
    <xf numFmtId="43" fontId="6" fillId="4" borderId="3" xfId="1" applyFont="1" applyFill="1" applyBorder="1" applyAlignment="1" applyProtection="1">
      <alignment horizontal="center" vertical="center" wrapText="1"/>
      <protection locked="0"/>
    </xf>
    <xf numFmtId="43" fontId="6" fillId="4" borderId="9" xfId="1" applyFont="1" applyFill="1" applyBorder="1" applyAlignment="1" applyProtection="1">
      <alignment horizontal="center" vertical="center" wrapText="1"/>
      <protection locked="0"/>
    </xf>
    <xf numFmtId="0" fontId="6" fillId="5" borderId="3" xfId="4" applyFont="1" applyFill="1" applyBorder="1" applyAlignment="1" applyProtection="1">
      <alignment horizontal="center" vertical="center" wrapText="1"/>
      <protection locked="0"/>
    </xf>
    <xf numFmtId="0" fontId="34" fillId="0" borderId="1" xfId="5" applyFont="1" applyBorder="1" applyAlignment="1" applyProtection="1">
      <alignment horizontal="center"/>
      <protection locked="0"/>
    </xf>
    <xf numFmtId="9" fontId="6" fillId="4" borderId="4" xfId="2" applyFont="1" applyFill="1" applyBorder="1" applyAlignment="1" applyProtection="1">
      <alignment horizontal="center" vertical="center" wrapText="1"/>
      <protection locked="0"/>
    </xf>
    <xf numFmtId="9" fontId="6" fillId="4" borderId="3" xfId="2" applyFont="1" applyFill="1" applyBorder="1" applyAlignment="1" applyProtection="1">
      <alignment horizontal="center" vertical="center" wrapText="1"/>
      <protection locked="0"/>
    </xf>
    <xf numFmtId="9" fontId="6" fillId="4" borderId="9" xfId="2" applyFont="1" applyFill="1" applyBorder="1" applyAlignment="1" applyProtection="1">
      <alignment horizontal="center" vertical="center" wrapText="1"/>
      <protection locked="0"/>
    </xf>
    <xf numFmtId="0" fontId="6" fillId="4" borderId="3" xfId="3" applyFont="1" applyFill="1" applyBorder="1" applyAlignment="1" applyProtection="1">
      <alignment horizontal="center" vertical="center" wrapText="1"/>
      <protection locked="0"/>
    </xf>
    <xf numFmtId="0" fontId="24" fillId="19" borderId="5" xfId="0" applyFont="1" applyFill="1" applyBorder="1" applyAlignment="1" applyProtection="1">
      <alignment horizontal="center" vertical="center"/>
      <protection locked="0"/>
    </xf>
    <xf numFmtId="0" fontId="24" fillId="19" borderId="6" xfId="0" applyFont="1" applyFill="1" applyBorder="1" applyAlignment="1" applyProtection="1">
      <alignment horizontal="center" vertical="center"/>
      <protection locked="0"/>
    </xf>
    <xf numFmtId="0" fontId="24" fillId="19" borderId="7" xfId="0" applyFont="1" applyFill="1" applyBorder="1" applyAlignment="1" applyProtection="1">
      <alignment horizontal="center" vertical="center"/>
      <protection locked="0"/>
    </xf>
    <xf numFmtId="0" fontId="3" fillId="14" borderId="3" xfId="3" applyFont="1" applyFill="1" applyBorder="1" applyAlignment="1" applyProtection="1">
      <alignment horizontal="center" vertical="center" wrapText="1"/>
      <protection locked="0"/>
    </xf>
    <xf numFmtId="9" fontId="6" fillId="8" borderId="3" xfId="3" applyNumberFormat="1" applyFont="1" applyFill="1" applyBorder="1" applyAlignment="1" applyProtection="1">
      <alignment horizontal="center" vertical="center"/>
      <protection locked="0"/>
    </xf>
    <xf numFmtId="0" fontId="9" fillId="4" borderId="3" xfId="0" applyFont="1" applyFill="1" applyBorder="1" applyAlignment="1" applyProtection="1">
      <alignment horizontal="center"/>
      <protection locked="0"/>
    </xf>
    <xf numFmtId="9" fontId="5" fillId="2" borderId="3" xfId="2" applyFont="1" applyFill="1" applyBorder="1" applyAlignment="1" applyProtection="1">
      <alignment horizontal="center" vertical="center" wrapText="1"/>
      <protection locked="0"/>
    </xf>
    <xf numFmtId="0" fontId="5" fillId="2" borderId="3" xfId="4" applyFont="1" applyFill="1" applyBorder="1" applyAlignment="1" applyProtection="1">
      <alignment horizontal="center" vertical="center" textRotation="255"/>
      <protection locked="0"/>
    </xf>
    <xf numFmtId="0" fontId="3" fillId="5" borderId="3" xfId="4" applyFont="1" applyFill="1" applyBorder="1" applyAlignment="1" applyProtection="1">
      <alignment horizontal="center" vertical="center" wrapText="1"/>
      <protection locked="0"/>
    </xf>
    <xf numFmtId="9" fontId="6" fillId="5" borderId="3" xfId="3" applyNumberFormat="1" applyFont="1" applyFill="1" applyBorder="1" applyAlignment="1" applyProtection="1">
      <alignment horizontal="center" vertical="center" wrapText="1"/>
      <protection locked="0"/>
    </xf>
    <xf numFmtId="9" fontId="6" fillId="5" borderId="3" xfId="3" applyNumberFormat="1" applyFont="1" applyFill="1" applyBorder="1" applyAlignment="1" applyProtection="1">
      <alignment horizontal="center" vertical="center"/>
      <protection locked="0"/>
    </xf>
    <xf numFmtId="0" fontId="6" fillId="8" borderId="4" xfId="3" applyFont="1" applyFill="1" applyBorder="1" applyAlignment="1" applyProtection="1">
      <alignment horizontal="center" vertical="center" wrapText="1"/>
      <protection locked="0"/>
    </xf>
    <xf numFmtId="0" fontId="6" fillId="8" borderId="10" xfId="3" applyFont="1" applyFill="1" applyBorder="1" applyAlignment="1" applyProtection="1">
      <alignment horizontal="center" vertical="center" wrapText="1"/>
      <protection locked="0"/>
    </xf>
    <xf numFmtId="0" fontId="6" fillId="8" borderId="9" xfId="3" applyFont="1" applyFill="1" applyBorder="1" applyAlignment="1" applyProtection="1">
      <alignment horizontal="center" vertical="center" wrapText="1"/>
      <protection locked="0"/>
    </xf>
    <xf numFmtId="0" fontId="25" fillId="15" borderId="5" xfId="0" applyFont="1" applyFill="1" applyBorder="1" applyAlignment="1" applyProtection="1">
      <alignment horizontal="center" vertical="center"/>
      <protection locked="0"/>
    </xf>
    <xf numFmtId="0" fontId="25" fillId="15" borderId="6" xfId="0" applyFont="1" applyFill="1" applyBorder="1" applyAlignment="1" applyProtection="1">
      <alignment horizontal="center" vertical="center"/>
      <protection locked="0"/>
    </xf>
    <xf numFmtId="0" fontId="25" fillId="15" borderId="7" xfId="0" applyFont="1" applyFill="1" applyBorder="1" applyAlignment="1" applyProtection="1">
      <alignment horizontal="center" vertical="center"/>
      <protection locked="0"/>
    </xf>
    <xf numFmtId="9" fontId="6" fillId="6" borderId="5" xfId="3" applyNumberFormat="1" applyFont="1" applyFill="1" applyBorder="1" applyAlignment="1" applyProtection="1">
      <alignment horizontal="left" vertical="center" wrapText="1"/>
      <protection locked="0"/>
    </xf>
    <xf numFmtId="9" fontId="6" fillId="6" borderId="7" xfId="3" applyNumberFormat="1" applyFont="1" applyFill="1" applyBorder="1" applyAlignment="1" applyProtection="1">
      <alignment horizontal="left" vertical="center" wrapText="1"/>
      <protection locked="0"/>
    </xf>
    <xf numFmtId="0" fontId="6" fillId="6" borderId="7" xfId="4" applyFont="1" applyFill="1" applyBorder="1" applyAlignment="1" applyProtection="1">
      <alignment horizontal="center" vertical="center" wrapText="1"/>
      <protection locked="0"/>
    </xf>
    <xf numFmtId="0" fontId="6" fillId="5" borderId="5" xfId="4" applyFont="1" applyFill="1" applyBorder="1" applyAlignment="1" applyProtection="1">
      <alignment horizontal="center" vertical="center" wrapText="1"/>
      <protection locked="0"/>
    </xf>
    <xf numFmtId="0" fontId="6" fillId="5" borderId="7" xfId="4" applyFont="1" applyFill="1" applyBorder="1" applyAlignment="1" applyProtection="1">
      <alignment horizontal="center" vertical="center" wrapText="1"/>
      <protection locked="0"/>
    </xf>
    <xf numFmtId="0" fontId="6" fillId="6" borderId="5" xfId="4" applyFont="1" applyFill="1" applyBorder="1" applyAlignment="1" applyProtection="1">
      <alignment horizontal="center" vertical="center" wrapText="1"/>
      <protection locked="0"/>
    </xf>
    <xf numFmtId="0" fontId="6" fillId="6" borderId="4" xfId="4" applyFont="1" applyFill="1" applyBorder="1" applyAlignment="1" applyProtection="1">
      <alignment horizontal="center" vertical="center" wrapText="1"/>
      <protection locked="0"/>
    </xf>
    <xf numFmtId="0" fontId="6" fillId="6" borderId="10" xfId="4" applyFont="1" applyFill="1" applyBorder="1" applyAlignment="1" applyProtection="1">
      <alignment horizontal="center" vertical="center" wrapText="1"/>
      <protection locked="0"/>
    </xf>
    <xf numFmtId="0" fontId="6" fillId="6" borderId="9" xfId="4" applyFont="1" applyFill="1" applyBorder="1" applyAlignment="1" applyProtection="1">
      <alignment horizontal="center" vertical="center" wrapText="1"/>
      <protection locked="0"/>
    </xf>
    <xf numFmtId="0" fontId="6" fillId="14" borderId="10" xfId="3" applyFont="1" applyFill="1" applyBorder="1" applyAlignment="1" applyProtection="1">
      <alignment horizontal="center" vertical="center" wrapText="1"/>
      <protection locked="0"/>
    </xf>
    <xf numFmtId="0" fontId="6" fillId="14" borderId="9" xfId="3" applyFont="1" applyFill="1" applyBorder="1" applyAlignment="1" applyProtection="1">
      <alignment horizontal="center" vertical="center" wrapText="1"/>
      <protection locked="0"/>
    </xf>
    <xf numFmtId="0" fontId="50" fillId="6" borderId="2" xfId="4" applyFont="1" applyFill="1" applyBorder="1" applyAlignment="1" applyProtection="1">
      <alignment horizontal="center" vertical="center" wrapText="1"/>
      <protection locked="0"/>
    </xf>
    <xf numFmtId="0" fontId="50" fillId="6" borderId="14" xfId="4" applyFont="1" applyFill="1" applyBorder="1" applyAlignment="1" applyProtection="1">
      <alignment horizontal="center" vertical="center" wrapText="1"/>
      <protection locked="0"/>
    </xf>
    <xf numFmtId="0" fontId="50" fillId="6" borderId="8" xfId="4" applyFont="1" applyFill="1" applyBorder="1" applyAlignment="1" applyProtection="1">
      <alignment horizontal="center" vertical="center" wrapText="1"/>
      <protection locked="0"/>
    </xf>
    <xf numFmtId="0" fontId="50" fillId="6" borderId="13" xfId="4" applyFont="1" applyFill="1" applyBorder="1" applyAlignment="1" applyProtection="1">
      <alignment horizontal="center" vertical="center" wrapText="1"/>
      <protection locked="0"/>
    </xf>
    <xf numFmtId="0" fontId="6" fillId="6" borderId="3" xfId="4" applyFont="1" applyFill="1" applyBorder="1" applyAlignment="1" applyProtection="1">
      <alignment horizontal="center" vertical="center" wrapText="1"/>
      <protection locked="0"/>
    </xf>
    <xf numFmtId="9" fontId="6" fillId="6" borderId="4" xfId="3" applyNumberFormat="1" applyFont="1" applyFill="1" applyBorder="1" applyAlignment="1" applyProtection="1">
      <alignment horizontal="center" vertical="center"/>
      <protection locked="0"/>
    </xf>
    <xf numFmtId="9" fontId="6" fillId="6" borderId="10" xfId="3" applyNumberFormat="1" applyFont="1" applyFill="1" applyBorder="1" applyAlignment="1" applyProtection="1">
      <alignment horizontal="center" vertical="center"/>
      <protection locked="0"/>
    </xf>
    <xf numFmtId="9" fontId="6" fillId="6" borderId="9" xfId="3" applyNumberFormat="1" applyFont="1" applyFill="1" applyBorder="1" applyAlignment="1" applyProtection="1">
      <alignment horizontal="center" vertical="center"/>
      <protection locked="0"/>
    </xf>
    <xf numFmtId="0" fontId="6" fillId="6" borderId="4" xfId="3" applyFont="1" applyFill="1" applyBorder="1" applyAlignment="1" applyProtection="1">
      <alignment horizontal="center" vertical="center" wrapText="1"/>
      <protection locked="0"/>
    </xf>
    <xf numFmtId="0" fontId="6" fillId="6" borderId="10" xfId="3" applyFont="1" applyFill="1" applyBorder="1" applyAlignment="1" applyProtection="1">
      <alignment horizontal="center" vertical="center" wrapText="1"/>
      <protection locked="0"/>
    </xf>
    <xf numFmtId="0" fontId="6" fillId="6" borderId="9" xfId="3" applyFont="1" applyFill="1" applyBorder="1" applyAlignment="1" applyProtection="1">
      <alignment horizontal="center" vertical="center" wrapText="1"/>
      <protection locked="0"/>
    </xf>
    <xf numFmtId="0" fontId="6" fillId="6" borderId="14" xfId="4" applyFont="1" applyFill="1" applyBorder="1" applyAlignment="1" applyProtection="1">
      <alignment horizontal="center" vertical="center" wrapText="1"/>
      <protection locked="0"/>
    </xf>
    <xf numFmtId="0" fontId="6" fillId="6" borderId="11" xfId="4" applyFont="1" applyFill="1" applyBorder="1" applyAlignment="1" applyProtection="1">
      <alignment horizontal="center" vertical="center" wrapText="1"/>
      <protection locked="0"/>
    </xf>
    <xf numFmtId="0" fontId="6" fillId="6" borderId="13" xfId="4" applyFont="1" applyFill="1" applyBorder="1" applyAlignment="1" applyProtection="1">
      <alignment horizontal="center" vertical="center" wrapText="1"/>
      <protection locked="0"/>
    </xf>
    <xf numFmtId="0" fontId="6" fillId="14" borderId="4" xfId="3" applyFont="1" applyFill="1" applyBorder="1" applyAlignment="1" applyProtection="1">
      <alignment horizontal="center" vertical="center" wrapText="1"/>
      <protection locked="0"/>
    </xf>
    <xf numFmtId="0" fontId="23" fillId="15" borderId="3" xfId="0" applyFont="1" applyFill="1" applyBorder="1" applyAlignment="1" applyProtection="1">
      <alignment horizontal="center"/>
      <protection locked="0"/>
    </xf>
    <xf numFmtId="0" fontId="6" fillId="5" borderId="14" xfId="4" applyFont="1" applyFill="1" applyBorder="1" applyAlignment="1" applyProtection="1">
      <alignment horizontal="center" vertical="center" wrapText="1"/>
      <protection locked="0"/>
    </xf>
    <xf numFmtId="0" fontId="6" fillId="5" borderId="11" xfId="4" applyFont="1" applyFill="1" applyBorder="1" applyAlignment="1" applyProtection="1">
      <alignment horizontal="center" vertical="center" wrapText="1"/>
      <protection locked="0"/>
    </xf>
    <xf numFmtId="0" fontId="6" fillId="5" borderId="13" xfId="4" applyFont="1" applyFill="1" applyBorder="1" applyAlignment="1" applyProtection="1">
      <alignment horizontal="center" vertical="center" wrapText="1"/>
      <protection locked="0"/>
    </xf>
    <xf numFmtId="0" fontId="9" fillId="4" borderId="9" xfId="0" applyFont="1" applyFill="1" applyBorder="1" applyAlignment="1" applyProtection="1">
      <alignment horizontal="center"/>
      <protection locked="0"/>
    </xf>
    <xf numFmtId="9" fontId="6" fillId="6" borderId="4" xfId="3" applyNumberFormat="1" applyFont="1" applyFill="1" applyBorder="1" applyAlignment="1" applyProtection="1">
      <alignment horizontal="center" vertical="center" wrapText="1"/>
      <protection locked="0"/>
    </xf>
    <xf numFmtId="9" fontId="6" fillId="6" borderId="9" xfId="3" applyNumberFormat="1" applyFont="1" applyFill="1" applyBorder="1" applyAlignment="1" applyProtection="1">
      <alignment horizontal="center" vertical="center" wrapText="1"/>
      <protection locked="0"/>
    </xf>
    <xf numFmtId="0" fontId="23" fillId="19" borderId="5" xfId="0" applyFont="1" applyFill="1" applyBorder="1" applyAlignment="1" applyProtection="1">
      <alignment horizontal="center" vertical="center"/>
      <protection locked="0"/>
    </xf>
    <xf numFmtId="0" fontId="23" fillId="19" borderId="6" xfId="0" applyFont="1" applyFill="1" applyBorder="1" applyAlignment="1" applyProtection="1">
      <alignment horizontal="center" vertical="center"/>
      <protection locked="0"/>
    </xf>
    <xf numFmtId="0" fontId="23" fillId="19" borderId="7" xfId="0" applyFont="1" applyFill="1" applyBorder="1" applyAlignment="1" applyProtection="1">
      <alignment horizontal="center" vertical="center"/>
      <protection locked="0"/>
    </xf>
    <xf numFmtId="9" fontId="6" fillId="6" borderId="4" xfId="4" applyNumberFormat="1" applyFont="1" applyFill="1" applyBorder="1" applyAlignment="1" applyProtection="1">
      <alignment horizontal="center" vertical="center" wrapText="1"/>
      <protection locked="0"/>
    </xf>
    <xf numFmtId="9" fontId="6" fillId="6" borderId="9" xfId="4" applyNumberFormat="1" applyFont="1" applyFill="1" applyBorder="1" applyAlignment="1" applyProtection="1">
      <alignment horizontal="center" vertical="center" wrapText="1"/>
      <protection locked="0"/>
    </xf>
    <xf numFmtId="0" fontId="6" fillId="9" borderId="2" xfId="4" applyFont="1" applyFill="1" applyBorder="1" applyAlignment="1" applyProtection="1">
      <alignment horizontal="center" vertical="center" wrapText="1"/>
      <protection locked="0"/>
    </xf>
    <xf numFmtId="0" fontId="6" fillId="9" borderId="12" xfId="4" applyFont="1" applyFill="1" applyBorder="1" applyAlignment="1" applyProtection="1">
      <alignment horizontal="center" vertical="center" wrapText="1"/>
      <protection locked="0"/>
    </xf>
    <xf numFmtId="9" fontId="6" fillId="6" borderId="10" xfId="3" applyNumberFormat="1" applyFont="1" applyFill="1" applyBorder="1" applyAlignment="1" applyProtection="1">
      <alignment horizontal="center" vertical="center" wrapText="1"/>
      <protection locked="0"/>
    </xf>
    <xf numFmtId="0" fontId="15" fillId="15" borderId="5" xfId="0" applyFont="1" applyFill="1" applyBorder="1" applyAlignment="1" applyProtection="1">
      <alignment horizontal="center" vertical="center"/>
      <protection locked="0"/>
    </xf>
    <xf numFmtId="0" fontId="15" fillId="15" borderId="6" xfId="0" applyFont="1" applyFill="1" applyBorder="1" applyAlignment="1" applyProtection="1">
      <alignment horizontal="center" vertical="center"/>
      <protection locked="0"/>
    </xf>
    <xf numFmtId="0" fontId="15" fillId="15" borderId="7" xfId="0" applyFont="1" applyFill="1" applyBorder="1" applyAlignment="1" applyProtection="1">
      <alignment horizontal="center" vertical="center"/>
      <protection locked="0"/>
    </xf>
    <xf numFmtId="0" fontId="10" fillId="4" borderId="9" xfId="0" applyFont="1" applyFill="1" applyBorder="1" applyAlignment="1" applyProtection="1">
      <alignment horizontal="center"/>
      <protection locked="0"/>
    </xf>
    <xf numFmtId="0" fontId="10" fillId="4" borderId="3" xfId="0" applyFont="1" applyFill="1" applyBorder="1" applyAlignment="1" applyProtection="1">
      <alignment horizontal="center" wrapText="1"/>
      <protection locked="0"/>
    </xf>
    <xf numFmtId="0" fontId="37" fillId="19" borderId="5" xfId="0" applyFont="1" applyFill="1" applyBorder="1" applyAlignment="1" applyProtection="1">
      <alignment horizontal="center" vertical="center"/>
      <protection locked="0"/>
    </xf>
    <xf numFmtId="0" fontId="37" fillId="19" borderId="6" xfId="0" applyFont="1" applyFill="1" applyBorder="1" applyAlignment="1" applyProtection="1">
      <alignment horizontal="center" vertical="center"/>
      <protection locked="0"/>
    </xf>
    <xf numFmtId="0" fontId="37" fillId="19" borderId="7" xfId="0" applyFont="1" applyFill="1" applyBorder="1" applyAlignment="1" applyProtection="1">
      <alignment horizontal="center" vertical="center"/>
      <protection locked="0"/>
    </xf>
    <xf numFmtId="0" fontId="6" fillId="8" borderId="10" xfId="4" applyFont="1" applyFill="1" applyBorder="1" applyAlignment="1" applyProtection="1">
      <alignment horizontal="center" vertical="center" wrapText="1"/>
      <protection locked="0"/>
    </xf>
    <xf numFmtId="0" fontId="12" fillId="4" borderId="9" xfId="0" applyFont="1" applyFill="1" applyBorder="1" applyAlignment="1" applyProtection="1">
      <alignment horizontal="center"/>
      <protection locked="0"/>
    </xf>
    <xf numFmtId="0" fontId="12" fillId="4" borderId="3" xfId="0" applyFont="1" applyFill="1" applyBorder="1" applyAlignment="1" applyProtection="1">
      <alignment horizontal="center" wrapText="1"/>
      <protection locked="0"/>
    </xf>
    <xf numFmtId="9" fontId="6" fillId="8" borderId="10" xfId="3" applyNumberFormat="1" applyFont="1" applyFill="1" applyBorder="1" applyAlignment="1" applyProtection="1">
      <alignment horizontal="center" vertical="center"/>
      <protection locked="0"/>
    </xf>
    <xf numFmtId="9" fontId="6" fillId="8" borderId="10" xfId="3" applyNumberFormat="1" applyFont="1" applyFill="1" applyBorder="1" applyAlignment="1" applyProtection="1">
      <alignment horizontal="center" vertical="center" wrapText="1"/>
      <protection locked="0"/>
    </xf>
    <xf numFmtId="0" fontId="26" fillId="19" borderId="5" xfId="0" applyFont="1" applyFill="1" applyBorder="1" applyAlignment="1" applyProtection="1">
      <alignment horizontal="center" vertical="center"/>
      <protection locked="0"/>
    </xf>
    <xf numFmtId="0" fontId="26" fillId="19" borderId="6" xfId="0" applyFont="1" applyFill="1" applyBorder="1" applyAlignment="1" applyProtection="1">
      <alignment horizontal="center" vertical="center"/>
      <protection locked="0"/>
    </xf>
    <xf numFmtId="0" fontId="26" fillId="19" borderId="7" xfId="0" applyFont="1" applyFill="1" applyBorder="1" applyAlignment="1" applyProtection="1">
      <alignment horizontal="center" vertical="center"/>
      <protection locked="0"/>
    </xf>
    <xf numFmtId="9" fontId="6" fillId="5" borderId="3" xfId="4" applyNumberFormat="1" applyFont="1" applyFill="1" applyBorder="1" applyAlignment="1" applyProtection="1">
      <alignment horizontal="center" vertical="center" wrapText="1"/>
      <protection locked="0"/>
    </xf>
    <xf numFmtId="9" fontId="6" fillId="5" borderId="4" xfId="4" applyNumberFormat="1" applyFont="1" applyFill="1" applyBorder="1" applyAlignment="1" applyProtection="1">
      <alignment horizontal="center" vertical="center" wrapText="1"/>
      <protection locked="0"/>
    </xf>
    <xf numFmtId="9" fontId="6" fillId="5" borderId="9" xfId="4" applyNumberFormat="1" applyFont="1" applyFill="1" applyBorder="1" applyAlignment="1" applyProtection="1">
      <alignment horizontal="center" vertical="center" wrapText="1"/>
      <protection locked="0"/>
    </xf>
    <xf numFmtId="0" fontId="12" fillId="17" borderId="3" xfId="0" applyFont="1" applyFill="1" applyBorder="1" applyAlignment="1" applyProtection="1">
      <alignment horizontal="center" vertical="center"/>
      <protection locked="0"/>
    </xf>
    <xf numFmtId="0" fontId="17" fillId="19" borderId="7" xfId="0" applyFont="1" applyFill="1" applyBorder="1" applyAlignment="1" applyProtection="1">
      <alignment horizontal="center" vertical="center"/>
      <protection locked="0"/>
    </xf>
    <xf numFmtId="0" fontId="39" fillId="19" borderId="5" xfId="0" applyFont="1" applyFill="1" applyBorder="1" applyAlignment="1" applyProtection="1">
      <alignment horizontal="center" vertical="center"/>
      <protection locked="0"/>
    </xf>
    <xf numFmtId="0" fontId="39" fillId="19" borderId="6" xfId="0" applyFont="1" applyFill="1" applyBorder="1" applyAlignment="1" applyProtection="1">
      <alignment horizontal="center" vertical="center"/>
      <protection locked="0"/>
    </xf>
    <xf numFmtId="0" fontId="39" fillId="19" borderId="7" xfId="0" applyFont="1" applyFill="1" applyBorder="1" applyAlignment="1" applyProtection="1">
      <alignment horizontal="center" vertical="center"/>
      <protection locked="0"/>
    </xf>
    <xf numFmtId="0" fontId="22" fillId="15" borderId="5" xfId="0" applyFont="1" applyFill="1" applyBorder="1" applyAlignment="1" applyProtection="1">
      <alignment horizontal="center" vertical="center"/>
      <protection locked="0"/>
    </xf>
    <xf numFmtId="0" fontId="22" fillId="15" borderId="6" xfId="0" applyFont="1" applyFill="1" applyBorder="1" applyAlignment="1" applyProtection="1">
      <alignment horizontal="center" vertical="center"/>
      <protection locked="0"/>
    </xf>
    <xf numFmtId="0" fontId="22" fillId="15" borderId="7" xfId="0" applyFont="1" applyFill="1" applyBorder="1" applyAlignment="1" applyProtection="1">
      <alignment horizontal="center" vertical="center"/>
      <protection locked="0"/>
    </xf>
    <xf numFmtId="0" fontId="6" fillId="7" borderId="3" xfId="4" applyFont="1" applyFill="1" applyBorder="1" applyAlignment="1" applyProtection="1">
      <alignment horizontal="center" vertical="center" wrapText="1"/>
      <protection locked="0"/>
    </xf>
    <xf numFmtId="0" fontId="10" fillId="4" borderId="3" xfId="0" applyFont="1" applyFill="1" applyBorder="1" applyAlignment="1" applyProtection="1">
      <alignment horizontal="center"/>
      <protection locked="0"/>
    </xf>
    <xf numFmtId="9" fontId="56" fillId="2" borderId="8" xfId="2" applyFont="1" applyFill="1" applyBorder="1" applyAlignment="1" applyProtection="1">
      <alignment horizontal="center" vertical="center" wrapText="1"/>
      <protection locked="0"/>
    </xf>
    <xf numFmtId="9" fontId="56" fillId="2" borderId="1" xfId="2" applyFont="1" applyFill="1" applyBorder="1" applyAlignment="1" applyProtection="1">
      <alignment horizontal="center" vertical="center" wrapText="1"/>
      <protection locked="0"/>
    </xf>
    <xf numFmtId="9" fontId="56" fillId="2" borderId="13" xfId="2" applyFont="1" applyFill="1" applyBorder="1" applyAlignment="1" applyProtection="1">
      <alignment horizontal="center" vertical="center" wrapText="1"/>
      <protection locked="0"/>
    </xf>
    <xf numFmtId="0" fontId="24" fillId="15" borderId="5" xfId="0" applyFont="1" applyFill="1" applyBorder="1" applyAlignment="1" applyProtection="1">
      <alignment horizontal="center" vertical="center"/>
      <protection locked="0"/>
    </xf>
    <xf numFmtId="0" fontId="24" fillId="15" borderId="6" xfId="0" applyFont="1" applyFill="1" applyBorder="1" applyAlignment="1" applyProtection="1">
      <alignment horizontal="center" vertical="center"/>
      <protection locked="0"/>
    </xf>
    <xf numFmtId="0" fontId="24" fillId="15" borderId="7" xfId="0" applyFont="1" applyFill="1" applyBorder="1" applyAlignment="1" applyProtection="1">
      <alignment horizontal="center" vertical="center"/>
      <protection locked="0"/>
    </xf>
    <xf numFmtId="0" fontId="5" fillId="2" borderId="7" xfId="3" applyFont="1" applyFill="1" applyBorder="1" applyAlignment="1" applyProtection="1">
      <alignment horizontal="center" vertical="center" wrapText="1"/>
      <protection locked="0"/>
    </xf>
    <xf numFmtId="0" fontId="22" fillId="4" borderId="3" xfId="0" applyFont="1" applyFill="1" applyBorder="1" applyAlignment="1" applyProtection="1">
      <alignment horizontal="center"/>
      <protection locked="0"/>
    </xf>
    <xf numFmtId="0" fontId="38" fillId="19" borderId="5" xfId="0" applyFont="1" applyFill="1" applyBorder="1" applyAlignment="1" applyProtection="1">
      <alignment horizontal="center" vertical="center"/>
      <protection locked="0"/>
    </xf>
    <xf numFmtId="0" fontId="38" fillId="19" borderId="6" xfId="0" applyFont="1" applyFill="1" applyBorder="1" applyAlignment="1" applyProtection="1">
      <alignment horizontal="center" vertical="center"/>
      <protection locked="0"/>
    </xf>
    <xf numFmtId="0" fontId="38" fillId="19" borderId="7" xfId="0" applyFont="1" applyFill="1" applyBorder="1" applyAlignment="1" applyProtection="1">
      <alignment horizontal="center" vertical="center"/>
      <protection locked="0"/>
    </xf>
    <xf numFmtId="0" fontId="5" fillId="2" borderId="14" xfId="4" applyFont="1" applyFill="1" applyBorder="1" applyAlignment="1" applyProtection="1">
      <alignment horizontal="center" vertical="center" textRotation="255" wrapText="1"/>
      <protection locked="0"/>
    </xf>
    <xf numFmtId="0" fontId="5" fillId="2" borderId="11" xfId="4" applyFont="1" applyFill="1" applyBorder="1" applyAlignment="1" applyProtection="1">
      <alignment horizontal="center" vertical="center" textRotation="255" wrapText="1"/>
      <protection locked="0"/>
    </xf>
    <xf numFmtId="0" fontId="5" fillId="2" borderId="13" xfId="4" applyFont="1" applyFill="1" applyBorder="1" applyAlignment="1" applyProtection="1">
      <alignment horizontal="center" vertical="center" textRotation="255" wrapText="1"/>
      <protection locked="0"/>
    </xf>
    <xf numFmtId="0" fontId="6" fillId="7" borderId="4" xfId="3" applyFont="1" applyFill="1" applyBorder="1" applyAlignment="1" applyProtection="1">
      <alignment horizontal="center" vertical="center" wrapText="1"/>
      <protection locked="0"/>
    </xf>
    <xf numFmtId="0" fontId="6" fillId="7" borderId="10" xfId="3" applyFont="1" applyFill="1" applyBorder="1" applyAlignment="1" applyProtection="1">
      <alignment horizontal="center" vertical="center" wrapText="1"/>
      <protection locked="0"/>
    </xf>
    <xf numFmtId="9" fontId="6" fillId="7" borderId="4" xfId="3" applyNumberFormat="1" applyFont="1" applyFill="1" applyBorder="1" applyAlignment="1" applyProtection="1">
      <alignment horizontal="center" vertical="center" wrapText="1"/>
      <protection locked="0"/>
    </xf>
    <xf numFmtId="9" fontId="6" fillId="7" borderId="9" xfId="3" applyNumberFormat="1" applyFont="1" applyFill="1" applyBorder="1" applyAlignment="1" applyProtection="1">
      <alignment horizontal="center" vertical="center" wrapText="1"/>
      <protection locked="0"/>
    </xf>
    <xf numFmtId="9" fontId="6" fillId="7" borderId="4" xfId="3" applyNumberFormat="1" applyFont="1" applyFill="1" applyBorder="1" applyAlignment="1" applyProtection="1">
      <alignment horizontal="center" vertical="center"/>
      <protection locked="0"/>
    </xf>
    <xf numFmtId="9" fontId="6" fillId="7" borderId="9" xfId="3" applyNumberFormat="1" applyFont="1" applyFill="1" applyBorder="1" applyAlignment="1" applyProtection="1">
      <alignment horizontal="center" vertical="center"/>
      <protection locked="0"/>
    </xf>
    <xf numFmtId="0" fontId="6" fillId="7" borderId="9" xfId="3" applyFont="1" applyFill="1" applyBorder="1" applyAlignment="1" applyProtection="1">
      <alignment horizontal="center" vertical="center" wrapText="1"/>
      <protection locked="0"/>
    </xf>
    <xf numFmtId="164" fontId="6" fillId="6" borderId="4" xfId="3" applyNumberFormat="1" applyFont="1" applyFill="1" applyBorder="1" applyAlignment="1" applyProtection="1">
      <alignment horizontal="center" vertical="center" wrapText="1"/>
      <protection locked="0"/>
    </xf>
    <xf numFmtId="164" fontId="6" fillId="6" borderId="10" xfId="3" applyNumberFormat="1" applyFont="1" applyFill="1" applyBorder="1" applyAlignment="1" applyProtection="1">
      <alignment horizontal="center" vertical="center" wrapText="1"/>
      <protection locked="0"/>
    </xf>
    <xf numFmtId="164" fontId="6" fillId="6" borderId="4" xfId="3" applyNumberFormat="1" applyFont="1" applyFill="1" applyBorder="1" applyAlignment="1" applyProtection="1">
      <alignment horizontal="center" vertical="center"/>
      <protection locked="0"/>
    </xf>
    <xf numFmtId="164" fontId="6" fillId="6" borderId="10" xfId="3" applyNumberFormat="1" applyFont="1" applyFill="1" applyBorder="1" applyAlignment="1" applyProtection="1">
      <alignment horizontal="center" vertical="center"/>
      <protection locked="0"/>
    </xf>
    <xf numFmtId="0" fontId="6" fillId="7" borderId="10" xfId="4" applyFont="1" applyFill="1" applyBorder="1" applyAlignment="1" applyProtection="1">
      <alignment horizontal="center" vertical="center" wrapText="1"/>
      <protection locked="0"/>
    </xf>
    <xf numFmtId="0" fontId="5" fillId="2" borderId="14" xfId="4" applyFont="1" applyFill="1" applyBorder="1" applyAlignment="1" applyProtection="1">
      <alignment horizontal="center" vertical="center" textRotation="255"/>
      <protection locked="0"/>
    </xf>
    <xf numFmtId="0" fontId="5" fillId="2" borderId="11" xfId="4" applyFont="1" applyFill="1" applyBorder="1" applyAlignment="1" applyProtection="1">
      <alignment horizontal="center" vertical="center" textRotation="255"/>
      <protection locked="0"/>
    </xf>
    <xf numFmtId="9" fontId="6" fillId="7" borderId="4" xfId="4" applyNumberFormat="1" applyFont="1" applyFill="1" applyBorder="1" applyAlignment="1" applyProtection="1">
      <alignment horizontal="center" vertical="center" wrapText="1"/>
      <protection locked="0"/>
    </xf>
    <xf numFmtId="9" fontId="6" fillId="7" borderId="10" xfId="4" applyNumberFormat="1" applyFont="1" applyFill="1" applyBorder="1" applyAlignment="1" applyProtection="1">
      <alignment horizontal="center" vertical="center" wrapText="1"/>
      <protection locked="0"/>
    </xf>
    <xf numFmtId="9" fontId="6" fillId="7" borderId="9" xfId="4" applyNumberFormat="1" applyFont="1" applyFill="1" applyBorder="1" applyAlignment="1" applyProtection="1">
      <alignment horizontal="center" vertical="center" wrapText="1"/>
      <protection locked="0"/>
    </xf>
    <xf numFmtId="9" fontId="6" fillId="7" borderId="10" xfId="3" applyNumberFormat="1" applyFont="1" applyFill="1" applyBorder="1" applyAlignment="1" applyProtection="1">
      <alignment horizontal="center" vertical="center" wrapText="1"/>
      <protection locked="0"/>
    </xf>
    <xf numFmtId="9" fontId="6" fillId="7" borderId="10" xfId="3" applyNumberFormat="1" applyFont="1" applyFill="1" applyBorder="1" applyAlignment="1" applyProtection="1">
      <alignment horizontal="center" vertical="center"/>
      <protection locked="0"/>
    </xf>
    <xf numFmtId="0" fontId="40" fillId="9" borderId="3" xfId="4" applyFont="1" applyFill="1" applyBorder="1" applyAlignment="1" applyProtection="1">
      <alignment horizontal="center" vertical="center" wrapText="1"/>
      <protection locked="0"/>
    </xf>
    <xf numFmtId="9" fontId="6" fillId="5" borderId="10" xfId="3" applyNumberFormat="1" applyFont="1" applyFill="1" applyBorder="1" applyAlignment="1" applyProtection="1">
      <alignment horizontal="center" vertical="center" wrapText="1"/>
      <protection locked="0"/>
    </xf>
    <xf numFmtId="9" fontId="6" fillId="5" borderId="10" xfId="4" applyNumberFormat="1" applyFont="1" applyFill="1" applyBorder="1" applyAlignment="1" applyProtection="1">
      <alignment horizontal="center" vertical="center" wrapText="1"/>
      <protection locked="0"/>
    </xf>
    <xf numFmtId="9" fontId="6" fillId="5" borderId="10" xfId="3" applyNumberFormat="1" applyFont="1" applyFill="1" applyBorder="1" applyAlignment="1" applyProtection="1">
      <alignment horizontal="center" vertical="center"/>
      <protection locked="0"/>
    </xf>
    <xf numFmtId="0" fontId="21" fillId="9" borderId="2" xfId="3" applyFont="1" applyFill="1" applyBorder="1" applyAlignment="1" applyProtection="1">
      <alignment horizontal="center" vertical="center" wrapText="1"/>
      <protection locked="0"/>
    </xf>
    <xf numFmtId="0" fontId="21" fillId="9" borderId="15" xfId="3" applyFont="1" applyFill="1" applyBorder="1" applyAlignment="1" applyProtection="1">
      <alignment horizontal="center" vertical="center" wrapText="1"/>
      <protection locked="0"/>
    </xf>
    <xf numFmtId="0" fontId="21" fillId="9" borderId="14" xfId="3" applyFont="1" applyFill="1" applyBorder="1" applyAlignment="1" applyProtection="1">
      <alignment horizontal="center" vertical="center" wrapText="1"/>
      <protection locked="0"/>
    </xf>
    <xf numFmtId="0" fontId="21" fillId="9" borderId="12" xfId="3" applyFont="1" applyFill="1" applyBorder="1" applyAlignment="1" applyProtection="1">
      <alignment horizontal="center" vertical="center" wrapText="1"/>
      <protection locked="0"/>
    </xf>
    <xf numFmtId="0" fontId="21" fillId="9" borderId="0" xfId="3" applyFont="1" applyFill="1" applyBorder="1" applyAlignment="1" applyProtection="1">
      <alignment horizontal="center" vertical="center" wrapText="1"/>
      <protection locked="0"/>
    </xf>
    <xf numFmtId="0" fontId="21" fillId="9" borderId="11" xfId="3" applyFont="1" applyFill="1" applyBorder="1" applyAlignment="1" applyProtection="1">
      <alignment horizontal="center" vertical="center" wrapText="1"/>
      <protection locked="0"/>
    </xf>
    <xf numFmtId="0" fontId="21" fillId="9" borderId="8" xfId="3" applyFont="1" applyFill="1" applyBorder="1" applyAlignment="1" applyProtection="1">
      <alignment horizontal="center" vertical="center" wrapText="1"/>
      <protection locked="0"/>
    </xf>
    <xf numFmtId="0" fontId="21" fillId="9" borderId="1" xfId="3" applyFont="1" applyFill="1" applyBorder="1" applyAlignment="1" applyProtection="1">
      <alignment horizontal="center" vertical="center" wrapText="1"/>
      <protection locked="0"/>
    </xf>
    <xf numFmtId="0" fontId="21" fillId="9" borderId="13" xfId="3" applyFont="1" applyFill="1" applyBorder="1" applyAlignment="1" applyProtection="1">
      <alignment horizontal="center" vertical="center" wrapText="1"/>
      <protection locked="0"/>
    </xf>
    <xf numFmtId="0" fontId="16" fillId="15" borderId="5" xfId="0" applyFont="1" applyFill="1" applyBorder="1" applyAlignment="1" applyProtection="1">
      <alignment horizontal="center" vertical="center"/>
      <protection locked="0"/>
    </xf>
    <xf numFmtId="0" fontId="16" fillId="15" borderId="6" xfId="0" applyFont="1" applyFill="1" applyBorder="1" applyAlignment="1" applyProtection="1">
      <alignment horizontal="center" vertical="center"/>
      <protection locked="0"/>
    </xf>
    <xf numFmtId="0" fontId="16" fillId="15" borderId="7" xfId="0" applyFont="1" applyFill="1" applyBorder="1" applyAlignment="1" applyProtection="1">
      <alignment horizontal="center" vertical="center"/>
      <protection locked="0"/>
    </xf>
    <xf numFmtId="0" fontId="5" fillId="2" borderId="14" xfId="3" applyFont="1" applyFill="1" applyBorder="1" applyAlignment="1" applyProtection="1">
      <alignment horizontal="center" vertical="center" wrapText="1"/>
      <protection locked="0"/>
    </xf>
    <xf numFmtId="0" fontId="5" fillId="2" borderId="13" xfId="3" applyFont="1" applyFill="1" applyBorder="1" applyAlignment="1" applyProtection="1">
      <alignment horizontal="center" vertical="center" wrapText="1"/>
      <protection locked="0"/>
    </xf>
    <xf numFmtId="0" fontId="6" fillId="9" borderId="3" xfId="3" applyFont="1" applyFill="1" applyBorder="1" applyAlignment="1" applyProtection="1">
      <alignment horizontal="center" vertical="center" wrapText="1"/>
      <protection locked="0"/>
    </xf>
    <xf numFmtId="0" fontId="25" fillId="19" borderId="5" xfId="0" applyFont="1" applyFill="1" applyBorder="1" applyAlignment="1" applyProtection="1">
      <alignment horizontal="center" vertical="center"/>
      <protection locked="0"/>
    </xf>
    <xf numFmtId="0" fontId="25" fillId="19" borderId="6" xfId="0" applyFont="1" applyFill="1" applyBorder="1" applyAlignment="1" applyProtection="1">
      <alignment horizontal="center" vertical="center"/>
      <protection locked="0"/>
    </xf>
    <xf numFmtId="0" fontId="25" fillId="19" borderId="7" xfId="0" applyFont="1" applyFill="1" applyBorder="1" applyAlignment="1" applyProtection="1">
      <alignment horizontal="center" vertical="center"/>
      <protection locked="0"/>
    </xf>
    <xf numFmtId="0" fontId="40" fillId="9" borderId="5" xfId="3" applyFont="1" applyFill="1" applyBorder="1" applyAlignment="1" applyProtection="1">
      <alignment horizontal="center" vertical="center" wrapText="1"/>
      <protection locked="0"/>
    </xf>
    <xf numFmtId="0" fontId="40" fillId="9" borderId="6" xfId="3" applyFont="1" applyFill="1" applyBorder="1" applyAlignment="1" applyProtection="1">
      <alignment horizontal="center" vertical="center" wrapText="1"/>
      <protection locked="0"/>
    </xf>
    <xf numFmtId="0" fontId="40" fillId="9" borderId="7" xfId="3" applyFont="1" applyFill="1" applyBorder="1" applyAlignment="1" applyProtection="1">
      <alignment horizontal="center" vertical="center" wrapText="1"/>
      <protection locked="0"/>
    </xf>
    <xf numFmtId="0" fontId="15" fillId="15" borderId="3" xfId="0" applyFont="1" applyFill="1" applyBorder="1" applyAlignment="1" applyProtection="1">
      <alignment horizontal="center" vertical="center"/>
      <protection locked="0"/>
    </xf>
    <xf numFmtId="0" fontId="5" fillId="2" borderId="2" xfId="4" applyFont="1" applyFill="1" applyBorder="1" applyAlignment="1" applyProtection="1">
      <alignment horizontal="center" vertical="center" textRotation="255" wrapText="1"/>
      <protection locked="0"/>
    </xf>
    <xf numFmtId="0" fontId="5" fillId="2" borderId="12" xfId="4" applyFont="1" applyFill="1" applyBorder="1" applyAlignment="1" applyProtection="1">
      <alignment horizontal="center" vertical="center" textRotation="255" wrapText="1"/>
      <protection locked="0"/>
    </xf>
    <xf numFmtId="0" fontId="5" fillId="2" borderId="8" xfId="4" applyFont="1" applyFill="1" applyBorder="1" applyAlignment="1" applyProtection="1">
      <alignment horizontal="center" vertical="center" textRotation="255" wrapText="1"/>
      <protection locked="0"/>
    </xf>
    <xf numFmtId="0" fontId="6" fillId="7" borderId="3" xfId="3" applyFont="1" applyFill="1" applyBorder="1" applyAlignment="1" applyProtection="1">
      <alignment horizontal="center" vertical="center" wrapText="1"/>
      <protection locked="0"/>
    </xf>
    <xf numFmtId="0" fontId="9" fillId="4" borderId="5" xfId="0" applyFont="1" applyFill="1" applyBorder="1" applyAlignment="1" applyProtection="1">
      <alignment horizontal="center"/>
      <protection locked="0"/>
    </xf>
    <xf numFmtId="0" fontId="9" fillId="4" borderId="6" xfId="0" applyFont="1" applyFill="1" applyBorder="1" applyAlignment="1" applyProtection="1">
      <alignment horizontal="center"/>
      <protection locked="0"/>
    </xf>
    <xf numFmtId="0" fontId="9" fillId="4" borderId="1" xfId="0" applyFont="1" applyFill="1" applyBorder="1" applyAlignment="1" applyProtection="1">
      <alignment horizontal="center"/>
      <protection locked="0"/>
    </xf>
    <xf numFmtId="0" fontId="9" fillId="4" borderId="13" xfId="0" applyFont="1" applyFill="1" applyBorder="1" applyAlignment="1" applyProtection="1">
      <alignment horizontal="center"/>
      <protection locked="0"/>
    </xf>
    <xf numFmtId="0" fontId="58" fillId="4" borderId="5" xfId="3" applyFont="1" applyFill="1" applyBorder="1" applyAlignment="1" applyProtection="1">
      <alignment horizontal="center" vertical="center" wrapText="1"/>
      <protection locked="0"/>
    </xf>
    <xf numFmtId="0" fontId="58" fillId="4" borderId="7" xfId="3" applyFont="1" applyFill="1" applyBorder="1" applyAlignment="1" applyProtection="1">
      <alignment horizontal="center" vertical="center" wrapText="1"/>
      <protection locked="0"/>
    </xf>
    <xf numFmtId="9" fontId="6" fillId="7" borderId="3" xfId="4" applyNumberFormat="1" applyFont="1" applyFill="1" applyBorder="1" applyAlignment="1" applyProtection="1">
      <alignment horizontal="center" vertical="center" wrapText="1"/>
      <protection locked="0"/>
    </xf>
    <xf numFmtId="9" fontId="6" fillId="7" borderId="3" xfId="3" applyNumberFormat="1" applyFont="1" applyFill="1" applyBorder="1" applyAlignment="1" applyProtection="1">
      <alignment horizontal="center" vertical="center" wrapText="1"/>
      <protection locked="0"/>
    </xf>
    <xf numFmtId="9" fontId="6" fillId="7" borderId="3" xfId="3" applyNumberFormat="1" applyFont="1" applyFill="1" applyBorder="1" applyAlignment="1" applyProtection="1">
      <alignment horizontal="center" vertical="center"/>
      <protection locked="0"/>
    </xf>
    <xf numFmtId="0" fontId="5" fillId="14" borderId="4" xfId="3" applyFont="1" applyFill="1" applyBorder="1" applyAlignment="1" applyProtection="1">
      <alignment horizontal="center" vertical="center" wrapText="1"/>
      <protection locked="0"/>
    </xf>
    <xf numFmtId="0" fontId="5" fillId="14" borderId="10" xfId="3" applyFont="1" applyFill="1" applyBorder="1" applyAlignment="1" applyProtection="1">
      <alignment horizontal="center" vertical="center" wrapText="1"/>
      <protection locked="0"/>
    </xf>
    <xf numFmtId="0" fontId="5" fillId="14" borderId="9" xfId="3" applyFont="1" applyFill="1" applyBorder="1" applyAlignment="1" applyProtection="1">
      <alignment horizontal="center" vertical="center" wrapText="1"/>
      <protection locked="0"/>
    </xf>
    <xf numFmtId="0" fontId="9" fillId="4" borderId="2" xfId="0" applyFont="1" applyFill="1" applyBorder="1" applyAlignment="1" applyProtection="1">
      <alignment horizontal="center" wrapText="1"/>
      <protection locked="0"/>
    </xf>
    <xf numFmtId="0" fontId="9" fillId="4" borderId="15" xfId="0" applyFont="1" applyFill="1" applyBorder="1" applyAlignment="1" applyProtection="1">
      <alignment horizontal="center" wrapText="1"/>
      <protection locked="0"/>
    </xf>
    <xf numFmtId="0" fontId="9" fillId="4" borderId="14" xfId="0" applyFont="1" applyFill="1" applyBorder="1" applyAlignment="1" applyProtection="1">
      <alignment horizontal="center" wrapText="1"/>
      <protection locked="0"/>
    </xf>
    <xf numFmtId="0" fontId="9" fillId="4" borderId="12" xfId="0" applyFont="1" applyFill="1" applyBorder="1" applyAlignment="1" applyProtection="1">
      <alignment horizontal="center" wrapText="1"/>
      <protection locked="0"/>
    </xf>
    <xf numFmtId="0" fontId="9" fillId="4" borderId="0" xfId="0" applyFont="1" applyFill="1" applyBorder="1" applyAlignment="1" applyProtection="1">
      <alignment horizontal="center" wrapText="1"/>
      <protection locked="0"/>
    </xf>
    <xf numFmtId="0" fontId="9" fillId="4" borderId="11" xfId="0" applyFont="1" applyFill="1" applyBorder="1" applyAlignment="1" applyProtection="1">
      <alignment horizontal="center" wrapText="1"/>
      <protection locked="0"/>
    </xf>
    <xf numFmtId="0" fontId="9" fillId="4" borderId="8" xfId="0" applyFont="1" applyFill="1" applyBorder="1" applyAlignment="1" applyProtection="1">
      <alignment horizontal="center" wrapText="1"/>
      <protection locked="0"/>
    </xf>
    <xf numFmtId="0" fontId="9" fillId="4" borderId="1" xfId="0" applyFont="1" applyFill="1" applyBorder="1" applyAlignment="1" applyProtection="1">
      <alignment horizontal="center" wrapText="1"/>
      <protection locked="0"/>
    </xf>
    <xf numFmtId="0" fontId="9" fillId="4" borderId="13" xfId="0" applyFont="1" applyFill="1" applyBorder="1" applyAlignment="1" applyProtection="1">
      <alignment horizontal="center" wrapText="1"/>
      <protection locked="0"/>
    </xf>
    <xf numFmtId="0" fontId="6" fillId="9" borderId="7" xfId="4" applyFont="1" applyFill="1" applyBorder="1" applyAlignment="1" applyProtection="1">
      <alignment horizontal="center" vertical="center" wrapText="1"/>
      <protection locked="0"/>
    </xf>
    <xf numFmtId="0" fontId="22" fillId="15" borderId="3" xfId="0" applyFont="1" applyFill="1" applyBorder="1" applyAlignment="1" applyProtection="1">
      <alignment horizontal="center" vertical="center"/>
      <protection locked="0"/>
    </xf>
    <xf numFmtId="0" fontId="21" fillId="9" borderId="6" xfId="4" applyFont="1" applyFill="1" applyBorder="1" applyAlignment="1" applyProtection="1">
      <alignment horizontal="center" vertical="center" wrapText="1"/>
      <protection locked="0"/>
    </xf>
    <xf numFmtId="0" fontId="21" fillId="9" borderId="7" xfId="4" applyFont="1" applyFill="1" applyBorder="1" applyAlignment="1" applyProtection="1">
      <alignment horizontal="center" vertical="center" wrapText="1"/>
      <protection locked="0"/>
    </xf>
    <xf numFmtId="0" fontId="6" fillId="7" borderId="15" xfId="4" applyFont="1" applyFill="1" applyBorder="1" applyAlignment="1" applyProtection="1">
      <alignment horizontal="center" vertical="center" wrapText="1"/>
      <protection locked="0"/>
    </xf>
    <xf numFmtId="0" fontId="6" fillId="7" borderId="0" xfId="4" applyFont="1" applyFill="1" applyBorder="1" applyAlignment="1" applyProtection="1">
      <alignment horizontal="center" vertical="center" wrapText="1"/>
      <protection locked="0"/>
    </xf>
    <xf numFmtId="0" fontId="6" fillId="7" borderId="1" xfId="4" applyFont="1" applyFill="1" applyBorder="1" applyAlignment="1" applyProtection="1">
      <alignment horizontal="center" vertical="center" wrapText="1"/>
      <protection locked="0"/>
    </xf>
    <xf numFmtId="0" fontId="10" fillId="4" borderId="8" xfId="0" applyFont="1" applyFill="1" applyBorder="1" applyAlignment="1" applyProtection="1">
      <alignment horizontal="center"/>
      <protection locked="0"/>
    </xf>
    <xf numFmtId="0" fontId="10" fillId="4" borderId="1" xfId="0" applyFont="1" applyFill="1" applyBorder="1" applyAlignment="1" applyProtection="1">
      <alignment horizontal="center"/>
      <protection locked="0"/>
    </xf>
    <xf numFmtId="0" fontId="10" fillId="4" borderId="13" xfId="0" applyFont="1" applyFill="1" applyBorder="1" applyAlignment="1" applyProtection="1">
      <alignment horizontal="center"/>
      <protection locked="0"/>
    </xf>
    <xf numFmtId="0" fontId="36" fillId="14" borderId="5" xfId="0" applyFont="1" applyFill="1" applyBorder="1" applyAlignment="1" applyProtection="1">
      <alignment horizontal="center" vertical="center"/>
      <protection locked="0"/>
    </xf>
    <xf numFmtId="0" fontId="36" fillId="14" borderId="6" xfId="0" applyFont="1" applyFill="1" applyBorder="1" applyAlignment="1" applyProtection="1">
      <alignment horizontal="center" vertical="center"/>
      <protection locked="0"/>
    </xf>
    <xf numFmtId="0" fontId="36" fillId="14" borderId="7" xfId="0" applyFont="1" applyFill="1" applyBorder="1" applyAlignment="1" applyProtection="1">
      <alignment horizontal="center" vertical="center"/>
      <protection locked="0"/>
    </xf>
    <xf numFmtId="0" fontId="5" fillId="2" borderId="2" xfId="4" applyFont="1" applyFill="1" applyBorder="1" applyAlignment="1" applyProtection="1">
      <alignment horizontal="center" vertical="center" textRotation="255"/>
      <protection locked="0"/>
    </xf>
    <xf numFmtId="0" fontId="5" fillId="2" borderId="12" xfId="4" applyFont="1" applyFill="1" applyBorder="1" applyAlignment="1" applyProtection="1">
      <alignment horizontal="center" vertical="center" textRotation="255"/>
      <protection locked="0"/>
    </xf>
    <xf numFmtId="0" fontId="5" fillId="2" borderId="8" xfId="4" applyFont="1" applyFill="1" applyBorder="1" applyAlignment="1" applyProtection="1">
      <alignment horizontal="center" vertical="center" textRotation="255"/>
      <protection locked="0"/>
    </xf>
    <xf numFmtId="0" fontId="17" fillId="14" borderId="5" xfId="0" applyFont="1" applyFill="1" applyBorder="1" applyAlignment="1" applyProtection="1">
      <alignment horizontal="center" vertical="center"/>
      <protection locked="0"/>
    </xf>
    <xf numFmtId="0" fontId="17" fillId="14" borderId="6" xfId="0" applyFont="1" applyFill="1" applyBorder="1" applyAlignment="1" applyProtection="1">
      <alignment horizontal="center" vertical="center"/>
      <protection locked="0"/>
    </xf>
    <xf numFmtId="0" fontId="17" fillId="14" borderId="7" xfId="0" applyFont="1" applyFill="1" applyBorder="1" applyAlignment="1" applyProtection="1">
      <alignment horizontal="center" vertical="center"/>
      <protection locked="0"/>
    </xf>
    <xf numFmtId="0" fontId="5" fillId="2" borderId="15" xfId="4" applyFont="1" applyFill="1" applyBorder="1" applyAlignment="1" applyProtection="1">
      <alignment horizontal="center" vertical="center" textRotation="255"/>
      <protection locked="0"/>
    </xf>
    <xf numFmtId="0" fontId="5" fillId="2" borderId="0" xfId="4" applyFont="1" applyFill="1" applyBorder="1" applyAlignment="1" applyProtection="1">
      <alignment horizontal="center" vertical="center" textRotation="255"/>
      <protection locked="0"/>
    </xf>
    <xf numFmtId="0" fontId="5" fillId="2" borderId="1" xfId="4" applyFont="1" applyFill="1" applyBorder="1" applyAlignment="1" applyProtection="1">
      <alignment horizontal="center" vertical="center" textRotation="255"/>
      <protection locked="0"/>
    </xf>
    <xf numFmtId="0" fontId="15" fillId="14" borderId="5" xfId="0" applyFont="1" applyFill="1" applyBorder="1" applyAlignment="1" applyProtection="1">
      <alignment horizontal="center" vertical="center"/>
      <protection locked="0"/>
    </xf>
    <xf numFmtId="0" fontId="15" fillId="14" borderId="6" xfId="0" applyFont="1" applyFill="1" applyBorder="1" applyAlignment="1" applyProtection="1">
      <alignment horizontal="center" vertical="center"/>
      <protection locked="0"/>
    </xf>
    <xf numFmtId="0" fontId="15" fillId="14" borderId="7" xfId="0" applyFont="1" applyFill="1" applyBorder="1" applyAlignment="1" applyProtection="1">
      <alignment horizontal="center" vertical="center"/>
      <protection locked="0"/>
    </xf>
    <xf numFmtId="0" fontId="6" fillId="7" borderId="7" xfId="4" applyFont="1" applyFill="1" applyBorder="1" applyAlignment="1" applyProtection="1">
      <alignment horizontal="center" vertical="center" wrapText="1"/>
      <protection locked="0"/>
    </xf>
    <xf numFmtId="9" fontId="6" fillId="7" borderId="7" xfId="3" applyNumberFormat="1" applyFont="1" applyFill="1" applyBorder="1" applyAlignment="1" applyProtection="1">
      <alignment horizontal="center" vertical="center" wrapText="1"/>
      <protection locked="0"/>
    </xf>
    <xf numFmtId="0" fontId="6" fillId="7" borderId="14" xfId="4" applyFont="1" applyFill="1" applyBorder="1" applyAlignment="1" applyProtection="1">
      <alignment horizontal="center" vertical="center" wrapText="1"/>
      <protection locked="0"/>
    </xf>
    <xf numFmtId="0" fontId="6" fillId="7" borderId="13" xfId="4" applyFont="1" applyFill="1" applyBorder="1" applyAlignment="1" applyProtection="1">
      <alignment horizontal="center" vertical="center" wrapText="1"/>
      <protection locked="0"/>
    </xf>
    <xf numFmtId="0" fontId="6" fillId="5" borderId="3" xfId="3" applyFont="1" applyFill="1" applyBorder="1" applyAlignment="1" applyProtection="1">
      <alignment horizontal="center" vertical="center" wrapText="1"/>
      <protection locked="0"/>
    </xf>
    <xf numFmtId="0" fontId="26" fillId="15" borderId="5" xfId="0" applyFont="1" applyFill="1" applyBorder="1" applyAlignment="1" applyProtection="1">
      <alignment horizontal="center" vertical="center"/>
      <protection locked="0"/>
    </xf>
    <xf numFmtId="0" fontId="26" fillId="15" borderId="6" xfId="0" applyFont="1" applyFill="1" applyBorder="1" applyAlignment="1" applyProtection="1">
      <alignment horizontal="center" vertical="center"/>
      <protection locked="0"/>
    </xf>
    <xf numFmtId="0" fontId="26" fillId="15" borderId="7" xfId="0" applyFont="1" applyFill="1" applyBorder="1" applyAlignment="1" applyProtection="1">
      <alignment horizontal="center" vertical="center"/>
      <protection locked="0"/>
    </xf>
    <xf numFmtId="0" fontId="51" fillId="0" borderId="1" xfId="5" applyFont="1" applyBorder="1" applyAlignment="1" applyProtection="1">
      <alignment horizontal="center"/>
      <protection locked="0"/>
    </xf>
    <xf numFmtId="0" fontId="52" fillId="0" borderId="1" xfId="5" applyFont="1" applyBorder="1" applyAlignment="1" applyProtection="1">
      <alignment horizontal="center"/>
      <protection locked="0"/>
    </xf>
    <xf numFmtId="0" fontId="10" fillId="4" borderId="5" xfId="0" applyFont="1" applyFill="1" applyBorder="1" applyAlignment="1" applyProtection="1">
      <alignment horizontal="center"/>
      <protection locked="0"/>
    </xf>
    <xf numFmtId="0" fontId="10" fillId="4" borderId="6" xfId="0" applyFont="1" applyFill="1" applyBorder="1" applyAlignment="1" applyProtection="1">
      <alignment horizontal="center"/>
      <protection locked="0"/>
    </xf>
    <xf numFmtId="0" fontId="10" fillId="4" borderId="7" xfId="0" applyFont="1" applyFill="1" applyBorder="1" applyAlignment="1" applyProtection="1">
      <alignment horizontal="center"/>
      <protection locked="0"/>
    </xf>
    <xf numFmtId="9" fontId="6" fillId="6" borderId="4" xfId="2" applyFont="1" applyFill="1" applyBorder="1" applyAlignment="1" applyProtection="1">
      <alignment horizontal="center" vertical="center" wrapText="1"/>
      <protection locked="0"/>
    </xf>
    <xf numFmtId="9" fontId="6" fillId="6" borderId="10" xfId="2" applyFont="1" applyFill="1" applyBorder="1" applyAlignment="1" applyProtection="1">
      <alignment horizontal="center" vertical="center" wrapText="1"/>
      <protection locked="0"/>
    </xf>
    <xf numFmtId="0" fontId="9" fillId="4" borderId="2" xfId="0" applyFont="1" applyFill="1" applyBorder="1" applyAlignment="1" applyProtection="1">
      <alignment horizontal="center" vertical="center" wrapText="1"/>
      <protection locked="0"/>
    </xf>
    <xf numFmtId="0" fontId="9" fillId="4" borderId="15" xfId="0" applyFont="1" applyFill="1" applyBorder="1" applyAlignment="1" applyProtection="1">
      <alignment horizontal="center" vertical="center" wrapText="1"/>
      <protection locked="0"/>
    </xf>
    <xf numFmtId="0" fontId="9" fillId="4" borderId="14" xfId="0" applyFont="1" applyFill="1" applyBorder="1" applyAlignment="1" applyProtection="1">
      <alignment horizontal="center" vertical="center" wrapText="1"/>
      <protection locked="0"/>
    </xf>
    <xf numFmtId="0" fontId="9" fillId="4" borderId="12" xfId="0" applyFont="1" applyFill="1" applyBorder="1" applyAlignment="1" applyProtection="1">
      <alignment horizontal="center" vertical="center" wrapText="1"/>
      <protection locked="0"/>
    </xf>
    <xf numFmtId="0" fontId="9" fillId="4" borderId="0" xfId="0" applyFont="1" applyFill="1" applyBorder="1" applyAlignment="1" applyProtection="1">
      <alignment horizontal="center" vertical="center" wrapText="1"/>
      <protection locked="0"/>
    </xf>
    <xf numFmtId="0" fontId="9" fillId="4" borderId="11" xfId="0" applyFont="1" applyFill="1" applyBorder="1" applyAlignment="1" applyProtection="1">
      <alignment horizontal="center" vertical="center" wrapText="1"/>
      <protection locked="0"/>
    </xf>
    <xf numFmtId="0" fontId="9" fillId="4" borderId="8"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9" fillId="4" borderId="13" xfId="0" applyFont="1" applyFill="1" applyBorder="1" applyAlignment="1" applyProtection="1">
      <alignment horizontal="center" vertical="center" wrapText="1"/>
      <protection locked="0"/>
    </xf>
    <xf numFmtId="0" fontId="24" fillId="15" borderId="5" xfId="0" applyFont="1" applyFill="1" applyBorder="1" applyAlignment="1" applyProtection="1">
      <alignment horizontal="center"/>
      <protection locked="0"/>
    </xf>
    <xf numFmtId="0" fontId="24" fillId="15" borderId="6" xfId="0" applyFont="1" applyFill="1" applyBorder="1" applyAlignment="1" applyProtection="1">
      <alignment horizontal="center"/>
      <protection locked="0"/>
    </xf>
    <xf numFmtId="0" fontId="24" fillId="15" borderId="7" xfId="0" applyFont="1" applyFill="1" applyBorder="1" applyAlignment="1" applyProtection="1">
      <alignment horizontal="center"/>
      <protection locked="0"/>
    </xf>
    <xf numFmtId="0" fontId="9" fillId="4" borderId="7" xfId="0" applyFont="1" applyFill="1" applyBorder="1" applyAlignment="1" applyProtection="1">
      <alignment horizontal="center"/>
      <protection locked="0"/>
    </xf>
    <xf numFmtId="0" fontId="5" fillId="2" borderId="5" xfId="3" applyFont="1" applyFill="1" applyBorder="1" applyAlignment="1" applyProtection="1">
      <alignment horizontal="center" vertical="center" wrapText="1"/>
      <protection locked="0"/>
    </xf>
    <xf numFmtId="164" fontId="6" fillId="6" borderId="9" xfId="3" applyNumberFormat="1" applyFont="1" applyFill="1" applyBorder="1" applyAlignment="1" applyProtection="1">
      <alignment horizontal="center" vertical="center"/>
      <protection locked="0"/>
    </xf>
    <xf numFmtId="0" fontId="3" fillId="14" borderId="7" xfId="3" applyFont="1" applyFill="1" applyBorder="1" applyAlignment="1" applyProtection="1">
      <alignment horizontal="center" vertical="center" wrapText="1"/>
      <protection locked="0"/>
    </xf>
    <xf numFmtId="9" fontId="6" fillId="6" borderId="4" xfId="3" applyNumberFormat="1" applyFont="1" applyFill="1" applyBorder="1" applyAlignment="1" applyProtection="1">
      <alignment horizontal="center" vertical="center"/>
    </xf>
    <xf numFmtId="9" fontId="6" fillId="6" borderId="9" xfId="3" applyNumberFormat="1" applyFont="1" applyFill="1" applyBorder="1" applyAlignment="1" applyProtection="1">
      <alignment horizontal="center" vertical="center"/>
    </xf>
  </cellXfs>
  <cellStyles count="6">
    <cellStyle name="Hipervínculo" xfId="5" builtinId="8"/>
    <cellStyle name="Millares" xfId="1" builtinId="3"/>
    <cellStyle name="Normal" xfId="0" builtinId="0"/>
    <cellStyle name="Normal 2" xfId="3"/>
    <cellStyle name="Normal 2 2" xfId="4"/>
    <cellStyle name="Porcentual" xfId="2" builtinId="5"/>
  </cellStyles>
  <dxfs count="2495">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MANTENIMIENTO"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BIOMEDICA"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GESTION%20DOCUMENTAL"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URGENCIAS" TargetMode="External"/></Relationships>
</file>

<file path=xl/drawings/_rels/drawing1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hyperlink" Target="SIAU" TargetMode="External"/></Relationships>
</file>

<file path=xl/drawings/_rels/drawing1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SERVICIOS%20AMBULATORIOS" TargetMode="External"/></Relationships>
</file>

<file path=xl/drawings/_rels/drawing1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INTERNACION" TargetMode="External"/></Relationships>
</file>

<file path=xl/drawings/_rels/drawing1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INTERNACION" TargetMode="External"/></Relationships>
</file>

<file path=xl/drawings/_rels/drawing1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UCI-A" TargetMode="External"/></Relationships>
</file>

<file path=xl/drawings/_rels/drawing19.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UCI-P"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TALENTO%20HUMANO" TargetMode="External"/></Relationships>
</file>

<file path=xl/drawings/_rels/drawing2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UCI-N" TargetMode="External"/></Relationships>
</file>

<file path=xl/drawings/_rels/drawing2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FARMACIA" TargetMode="External"/></Relationships>
</file>

<file path=xl/drawings/_rels/drawing2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ENFERMERIA" TargetMode="External"/></Relationships>
</file>

<file path=xl/drawings/_rels/drawing2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EDUCACION%20MEDICA" TargetMode="External"/></Relationships>
</file>

<file path=xl/drawings/_rels/drawing2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ATENCION%20ADMITIVA" TargetMode="External"/></Relationships>
</file>

<file path=xl/drawings/_rels/drawing2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ATENCION%20ADMITIVA" TargetMode="External"/></Relationships>
</file>

<file path=xl/drawings/_rels/drawing2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ATENCION%20ADMITIVA" TargetMode="External"/></Relationships>
</file>

<file path=xl/drawings/_rels/drawing2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GESTION%20DOCUMENTAL"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SALUD%20%20OCUPACIONAL"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SALUD%20%20OCUPACIONAL"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FINANCIERA"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JURIDICA"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ALMACEN%20Y%20SUMINISTROS"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SISTEMAS"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CALIDAD"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561975</xdr:colOff>
      <xdr:row>19</xdr:row>
      <xdr:rowOff>104775</xdr:rowOff>
    </xdr:from>
    <xdr:to>
      <xdr:col>15</xdr:col>
      <xdr:colOff>371475</xdr:colOff>
      <xdr:row>22</xdr:row>
      <xdr:rowOff>180975</xdr:rowOff>
    </xdr:to>
    <xdr:pic>
      <xdr:nvPicPr>
        <xdr:cNvPr id="3" name="2 Imagen" descr="3.JPG"/>
        <xdr:cNvPicPr>
          <a:picLocks noChangeAspect="1"/>
        </xdr:cNvPicPr>
      </xdr:nvPicPr>
      <xdr:blipFill>
        <a:blip xmlns:r="http://schemas.openxmlformats.org/officeDocument/2006/relationships" r:embed="rId1" cstate="print"/>
        <a:stretch>
          <a:fillRect/>
        </a:stretch>
      </xdr:blipFill>
      <xdr:spPr>
        <a:xfrm>
          <a:off x="2143125" y="4714875"/>
          <a:ext cx="7715250" cy="828675"/>
        </a:xfrm>
        <a:prstGeom prst="rect">
          <a:avLst/>
        </a:prstGeom>
      </xdr:spPr>
    </xdr:pic>
    <xdr:clientData/>
  </xdr:twoCellAnchor>
  <xdr:twoCellAnchor editAs="oneCell">
    <xdr:from>
      <xdr:col>2</xdr:col>
      <xdr:colOff>19052</xdr:colOff>
      <xdr:row>1</xdr:row>
      <xdr:rowOff>2</xdr:rowOff>
    </xdr:from>
    <xdr:to>
      <xdr:col>3</xdr:col>
      <xdr:colOff>710233</xdr:colOff>
      <xdr:row>1</xdr:row>
      <xdr:rowOff>561976</xdr:rowOff>
    </xdr:to>
    <xdr:pic>
      <xdr:nvPicPr>
        <xdr:cNvPr id="2" name="1 Imagen" descr="4.JPG"/>
        <xdr:cNvPicPr>
          <a:picLocks noChangeAspect="1"/>
        </xdr:cNvPicPr>
      </xdr:nvPicPr>
      <xdr:blipFill>
        <a:blip xmlns:r="http://schemas.openxmlformats.org/officeDocument/2006/relationships" r:embed="rId2" cstate="print"/>
        <a:stretch>
          <a:fillRect/>
        </a:stretch>
      </xdr:blipFill>
      <xdr:spPr>
        <a:xfrm>
          <a:off x="942977" y="200027"/>
          <a:ext cx="1348406" cy="561974"/>
        </a:xfrm>
        <a:prstGeom prst="rect">
          <a:avLst/>
        </a:prstGeom>
      </xdr:spPr>
    </xdr:pic>
    <xdr:clientData/>
  </xdr:twoCellAnchor>
  <xdr:twoCellAnchor editAs="oneCell">
    <xdr:from>
      <xdr:col>16</xdr:col>
      <xdr:colOff>466725</xdr:colOff>
      <xdr:row>1</xdr:row>
      <xdr:rowOff>28576</xdr:rowOff>
    </xdr:from>
    <xdr:to>
      <xdr:col>18</xdr:col>
      <xdr:colOff>428625</xdr:colOff>
      <xdr:row>1</xdr:row>
      <xdr:rowOff>542926</xdr:rowOff>
    </xdr:to>
    <xdr:pic>
      <xdr:nvPicPr>
        <xdr:cNvPr id="4" name="3 Imagen" descr="2.JPG"/>
        <xdr:cNvPicPr>
          <a:picLocks noChangeAspect="1"/>
        </xdr:cNvPicPr>
      </xdr:nvPicPr>
      <xdr:blipFill>
        <a:blip xmlns:r="http://schemas.openxmlformats.org/officeDocument/2006/relationships" r:embed="rId3" cstate="print"/>
        <a:stretch>
          <a:fillRect/>
        </a:stretch>
      </xdr:blipFill>
      <xdr:spPr>
        <a:xfrm>
          <a:off x="10306050" y="228601"/>
          <a:ext cx="1181100" cy="5143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129886</xdr:colOff>
      <xdr:row>14</xdr:row>
      <xdr:rowOff>85354</xdr:rowOff>
    </xdr:from>
    <xdr:to>
      <xdr:col>12</xdr:col>
      <xdr:colOff>370558</xdr:colOff>
      <xdr:row>15</xdr:row>
      <xdr:rowOff>876496</xdr:rowOff>
    </xdr:to>
    <xdr:pic>
      <xdr:nvPicPr>
        <xdr:cNvPr id="2" name="1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3124707" y="13910211"/>
          <a:ext cx="1669422" cy="1661999"/>
        </a:xfrm>
        <a:prstGeom prst="rect">
          <a:avLst/>
        </a:prstGeom>
      </xdr:spPr>
    </xdr:pic>
    <xdr:clientData/>
  </xdr:twoCellAnchor>
  <xdr:twoCellAnchor editAs="oneCell">
    <xdr:from>
      <xdr:col>11</xdr:col>
      <xdr:colOff>17318</xdr:colOff>
      <xdr:row>33</xdr:row>
      <xdr:rowOff>831273</xdr:rowOff>
    </xdr:from>
    <xdr:to>
      <xdr:col>12</xdr:col>
      <xdr:colOff>257990</xdr:colOff>
      <xdr:row>35</xdr:row>
      <xdr:rowOff>632808</xdr:rowOff>
    </xdr:to>
    <xdr:pic>
      <xdr:nvPicPr>
        <xdr:cNvPr id="3" name="2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0858500" y="32731364"/>
          <a:ext cx="1678081" cy="167808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11</xdr:col>
      <xdr:colOff>136072</xdr:colOff>
      <xdr:row>12</xdr:row>
      <xdr:rowOff>1020536</xdr:rowOff>
    </xdr:from>
    <xdr:to>
      <xdr:col>12</xdr:col>
      <xdr:colOff>218715</xdr:colOff>
      <xdr:row>14</xdr:row>
      <xdr:rowOff>18008</xdr:rowOff>
    </xdr:to>
    <xdr:pic>
      <xdr:nvPicPr>
        <xdr:cNvPr id="2" name="1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1566072" y="15362465"/>
          <a:ext cx="1688286" cy="1678080"/>
        </a:xfrm>
        <a:prstGeom prst="rect">
          <a:avLst/>
        </a:prstGeom>
      </xdr:spPr>
    </xdr:pic>
    <xdr:clientData/>
  </xdr:twoCellAnchor>
  <xdr:twoCellAnchor editAs="oneCell">
    <xdr:from>
      <xdr:col>11</xdr:col>
      <xdr:colOff>71438</xdr:colOff>
      <xdr:row>36</xdr:row>
      <xdr:rowOff>1071563</xdr:rowOff>
    </xdr:from>
    <xdr:to>
      <xdr:col>12</xdr:col>
      <xdr:colOff>154081</xdr:colOff>
      <xdr:row>37</xdr:row>
      <xdr:rowOff>1048751</xdr:rowOff>
    </xdr:to>
    <xdr:pic>
      <xdr:nvPicPr>
        <xdr:cNvPr id="3" name="2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0263188" y="50911126"/>
          <a:ext cx="1678081" cy="167808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10</xdr:col>
      <xdr:colOff>1428750</xdr:colOff>
      <xdr:row>9</xdr:row>
      <xdr:rowOff>1246909</xdr:rowOff>
    </xdr:from>
    <xdr:to>
      <xdr:col>12</xdr:col>
      <xdr:colOff>227065</xdr:colOff>
      <xdr:row>11</xdr:row>
      <xdr:rowOff>500446</xdr:rowOff>
    </xdr:to>
    <xdr:pic>
      <xdr:nvPicPr>
        <xdr:cNvPr id="2" name="1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1634107" y="15888195"/>
          <a:ext cx="1683029" cy="1675607"/>
        </a:xfrm>
        <a:prstGeom prst="rect">
          <a:avLst/>
        </a:prstGeom>
      </xdr:spPr>
    </xdr:pic>
    <xdr:clientData/>
  </xdr:twoCellAnchor>
  <xdr:twoCellAnchor editAs="oneCell">
    <xdr:from>
      <xdr:col>11</xdr:col>
      <xdr:colOff>17179</xdr:colOff>
      <xdr:row>32</xdr:row>
      <xdr:rowOff>276679</xdr:rowOff>
    </xdr:from>
    <xdr:to>
      <xdr:col>12</xdr:col>
      <xdr:colOff>257851</xdr:colOff>
      <xdr:row>33</xdr:row>
      <xdr:rowOff>710462</xdr:rowOff>
    </xdr:to>
    <xdr:pic>
      <xdr:nvPicPr>
        <xdr:cNvPr id="3" name="2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1330762" y="38080346"/>
          <a:ext cx="1680006" cy="168261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13607</xdr:colOff>
      <xdr:row>15</xdr:row>
      <xdr:rowOff>925286</xdr:rowOff>
    </xdr:from>
    <xdr:to>
      <xdr:col>12</xdr:col>
      <xdr:colOff>262938</xdr:colOff>
      <xdr:row>17</xdr:row>
      <xdr:rowOff>562295</xdr:rowOff>
    </xdr:to>
    <xdr:pic>
      <xdr:nvPicPr>
        <xdr:cNvPr id="2" name="1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0844893" y="20560393"/>
          <a:ext cx="1678081" cy="1678081"/>
        </a:xfrm>
        <a:prstGeom prst="rect">
          <a:avLst/>
        </a:prstGeom>
      </xdr:spPr>
    </xdr:pic>
    <xdr:clientData/>
  </xdr:twoCellAnchor>
  <xdr:twoCellAnchor editAs="oneCell">
    <xdr:from>
      <xdr:col>11</xdr:col>
      <xdr:colOff>136072</xdr:colOff>
      <xdr:row>35</xdr:row>
      <xdr:rowOff>1483178</xdr:rowOff>
    </xdr:from>
    <xdr:to>
      <xdr:col>12</xdr:col>
      <xdr:colOff>385403</xdr:colOff>
      <xdr:row>36</xdr:row>
      <xdr:rowOff>1650866</xdr:rowOff>
    </xdr:to>
    <xdr:pic>
      <xdr:nvPicPr>
        <xdr:cNvPr id="3" name="2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1865429" y="34807071"/>
          <a:ext cx="1678081" cy="167808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11</xdr:col>
      <xdr:colOff>79376</xdr:colOff>
      <xdr:row>12</xdr:row>
      <xdr:rowOff>2066636</xdr:rowOff>
    </xdr:from>
    <xdr:to>
      <xdr:col>12</xdr:col>
      <xdr:colOff>174626</xdr:colOff>
      <xdr:row>13</xdr:row>
      <xdr:rowOff>1338331</xdr:rowOff>
    </xdr:to>
    <xdr:pic>
      <xdr:nvPicPr>
        <xdr:cNvPr id="2" name="1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0747376" y="24434511"/>
          <a:ext cx="1365250" cy="1343609"/>
        </a:xfrm>
        <a:prstGeom prst="rect">
          <a:avLst/>
        </a:prstGeom>
      </xdr:spPr>
    </xdr:pic>
    <xdr:clientData/>
  </xdr:twoCellAnchor>
  <xdr:twoCellAnchor editAs="oneCell">
    <xdr:from>
      <xdr:col>11</xdr:col>
      <xdr:colOff>54430</xdr:colOff>
      <xdr:row>35</xdr:row>
      <xdr:rowOff>911679</xdr:rowOff>
    </xdr:from>
    <xdr:to>
      <xdr:col>11</xdr:col>
      <xdr:colOff>1251858</xdr:colOff>
      <xdr:row>36</xdr:row>
      <xdr:rowOff>869044</xdr:rowOff>
    </xdr:to>
    <xdr:pic>
      <xdr:nvPicPr>
        <xdr:cNvPr id="3" name="2 Imagen" descr="carpeta.png">
          <a:hlinkClick xmlns:r="http://schemas.openxmlformats.org/officeDocument/2006/relationships" r:id="rId1"/>
        </xdr:cNvPr>
        <xdr:cNvPicPr>
          <a:picLocks noChangeAspect="1"/>
        </xdr:cNvPicPr>
      </xdr:nvPicPr>
      <xdr:blipFill>
        <a:blip xmlns:r="http://schemas.openxmlformats.org/officeDocument/2006/relationships" r:embed="rId3" cstate="print"/>
        <a:stretch>
          <a:fillRect/>
        </a:stretch>
      </xdr:blipFill>
      <xdr:spPr>
        <a:xfrm>
          <a:off x="10327823" y="33242250"/>
          <a:ext cx="1197428" cy="149497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25262</xdr:colOff>
      <xdr:row>35</xdr:row>
      <xdr:rowOff>946426</xdr:rowOff>
    </xdr:from>
    <xdr:to>
      <xdr:col>10</xdr:col>
      <xdr:colOff>1530212</xdr:colOff>
      <xdr:row>35</xdr:row>
      <xdr:rowOff>955951</xdr:rowOff>
    </xdr:to>
    <xdr:cxnSp macro="">
      <xdr:nvCxnSpPr>
        <xdr:cNvPr id="3" name="2 Conector recto"/>
        <xdr:cNvCxnSpPr/>
      </xdr:nvCxnSpPr>
      <xdr:spPr>
        <a:xfrm>
          <a:off x="2939912" y="1946551"/>
          <a:ext cx="15049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201706</xdr:colOff>
      <xdr:row>34</xdr:row>
      <xdr:rowOff>369794</xdr:rowOff>
    </xdr:from>
    <xdr:to>
      <xdr:col>10</xdr:col>
      <xdr:colOff>1893795</xdr:colOff>
      <xdr:row>34</xdr:row>
      <xdr:rowOff>369794</xdr:rowOff>
    </xdr:to>
    <xdr:cxnSp macro="">
      <xdr:nvCxnSpPr>
        <xdr:cNvPr id="4" name="3 Conector recto"/>
        <xdr:cNvCxnSpPr/>
      </xdr:nvCxnSpPr>
      <xdr:spPr>
        <a:xfrm>
          <a:off x="9196027" y="39857723"/>
          <a:ext cx="169208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13607</xdr:colOff>
      <xdr:row>14</xdr:row>
      <xdr:rowOff>163286</xdr:rowOff>
    </xdr:from>
    <xdr:to>
      <xdr:col>12</xdr:col>
      <xdr:colOff>262938</xdr:colOff>
      <xdr:row>15</xdr:row>
      <xdr:rowOff>752795</xdr:rowOff>
    </xdr:to>
    <xdr:pic>
      <xdr:nvPicPr>
        <xdr:cNvPr id="6" name="5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1198678" y="19662322"/>
          <a:ext cx="1678081" cy="1678081"/>
        </a:xfrm>
        <a:prstGeom prst="rect">
          <a:avLst/>
        </a:prstGeom>
      </xdr:spPr>
    </xdr:pic>
    <xdr:clientData/>
  </xdr:twoCellAnchor>
  <xdr:twoCellAnchor editAs="oneCell">
    <xdr:from>
      <xdr:col>11</xdr:col>
      <xdr:colOff>40822</xdr:colOff>
      <xdr:row>42</xdr:row>
      <xdr:rowOff>693963</xdr:rowOff>
    </xdr:from>
    <xdr:to>
      <xdr:col>12</xdr:col>
      <xdr:colOff>290153</xdr:colOff>
      <xdr:row>43</xdr:row>
      <xdr:rowOff>1215436</xdr:rowOff>
    </xdr:to>
    <xdr:pic>
      <xdr:nvPicPr>
        <xdr:cNvPr id="7" name="6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2260036" y="39229392"/>
          <a:ext cx="1678081" cy="167808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11</xdr:col>
      <xdr:colOff>54428</xdr:colOff>
      <xdr:row>14</xdr:row>
      <xdr:rowOff>0</xdr:rowOff>
    </xdr:from>
    <xdr:to>
      <xdr:col>12</xdr:col>
      <xdr:colOff>303759</xdr:colOff>
      <xdr:row>15</xdr:row>
      <xdr:rowOff>262937</xdr:rowOff>
    </xdr:to>
    <xdr:pic>
      <xdr:nvPicPr>
        <xdr:cNvPr id="2" name="1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0885714" y="26874108"/>
          <a:ext cx="1678081" cy="1678081"/>
        </a:xfrm>
        <a:prstGeom prst="rect">
          <a:avLst/>
        </a:prstGeom>
      </xdr:spPr>
    </xdr:pic>
    <xdr:clientData/>
  </xdr:twoCellAnchor>
  <xdr:twoCellAnchor editAs="oneCell">
    <xdr:from>
      <xdr:col>11</xdr:col>
      <xdr:colOff>40822</xdr:colOff>
      <xdr:row>41</xdr:row>
      <xdr:rowOff>0</xdr:rowOff>
    </xdr:from>
    <xdr:to>
      <xdr:col>12</xdr:col>
      <xdr:colOff>290153</xdr:colOff>
      <xdr:row>42</xdr:row>
      <xdr:rowOff>671151</xdr:rowOff>
    </xdr:to>
    <xdr:pic>
      <xdr:nvPicPr>
        <xdr:cNvPr id="3" name="2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0872108" y="58497107"/>
          <a:ext cx="1678081" cy="167808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11</xdr:col>
      <xdr:colOff>136072</xdr:colOff>
      <xdr:row>14</xdr:row>
      <xdr:rowOff>693965</xdr:rowOff>
    </xdr:from>
    <xdr:to>
      <xdr:col>12</xdr:col>
      <xdr:colOff>113261</xdr:colOff>
      <xdr:row>16</xdr:row>
      <xdr:rowOff>142174</xdr:rowOff>
    </xdr:to>
    <xdr:pic>
      <xdr:nvPicPr>
        <xdr:cNvPr id="3" name="2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1198679" y="13525501"/>
          <a:ext cx="1678081" cy="1679780"/>
        </a:xfrm>
        <a:prstGeom prst="rect">
          <a:avLst/>
        </a:prstGeom>
      </xdr:spPr>
    </xdr:pic>
    <xdr:clientData/>
  </xdr:twoCellAnchor>
  <xdr:twoCellAnchor editAs="oneCell">
    <xdr:from>
      <xdr:col>11</xdr:col>
      <xdr:colOff>136072</xdr:colOff>
      <xdr:row>37</xdr:row>
      <xdr:rowOff>13608</xdr:rowOff>
    </xdr:from>
    <xdr:to>
      <xdr:col>12</xdr:col>
      <xdr:colOff>113261</xdr:colOff>
      <xdr:row>38</xdr:row>
      <xdr:rowOff>182995</xdr:rowOff>
    </xdr:to>
    <xdr:pic>
      <xdr:nvPicPr>
        <xdr:cNvPr id="4" name="3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1198679" y="34630179"/>
          <a:ext cx="1678081" cy="167978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12</xdr:col>
      <xdr:colOff>540286</xdr:colOff>
      <xdr:row>39</xdr:row>
      <xdr:rowOff>243330</xdr:rowOff>
    </xdr:from>
    <xdr:to>
      <xdr:col>14</xdr:col>
      <xdr:colOff>55077</xdr:colOff>
      <xdr:row>43</xdr:row>
      <xdr:rowOff>27215</xdr:rowOff>
    </xdr:to>
    <xdr:pic>
      <xdr:nvPicPr>
        <xdr:cNvPr id="3" name="2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2528179" y="38071187"/>
          <a:ext cx="1052398" cy="109017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12</xdr:col>
      <xdr:colOff>547998</xdr:colOff>
      <xdr:row>40</xdr:row>
      <xdr:rowOff>7420</xdr:rowOff>
    </xdr:from>
    <xdr:to>
      <xdr:col>13</xdr:col>
      <xdr:colOff>614796</xdr:colOff>
      <xdr:row>41</xdr:row>
      <xdr:rowOff>124938</xdr:rowOff>
    </xdr:to>
    <xdr:pic>
      <xdr:nvPicPr>
        <xdr:cNvPr id="2" name="1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2454248" y="38107420"/>
          <a:ext cx="828798" cy="8523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49626</xdr:colOff>
      <xdr:row>14</xdr:row>
      <xdr:rowOff>0</xdr:rowOff>
    </xdr:from>
    <xdr:to>
      <xdr:col>12</xdr:col>
      <xdr:colOff>293354</xdr:colOff>
      <xdr:row>15</xdr:row>
      <xdr:rowOff>658347</xdr:rowOff>
    </xdr:to>
    <xdr:pic>
      <xdr:nvPicPr>
        <xdr:cNvPr id="2" name="1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1071412" y="29384223"/>
          <a:ext cx="1672478" cy="1684485"/>
        </a:xfrm>
        <a:prstGeom prst="rect">
          <a:avLst/>
        </a:prstGeom>
      </xdr:spPr>
    </xdr:pic>
    <xdr:clientData/>
  </xdr:twoCellAnchor>
  <xdr:twoCellAnchor editAs="oneCell">
    <xdr:from>
      <xdr:col>11</xdr:col>
      <xdr:colOff>128122</xdr:colOff>
      <xdr:row>39</xdr:row>
      <xdr:rowOff>613834</xdr:rowOff>
    </xdr:from>
    <xdr:to>
      <xdr:col>12</xdr:col>
      <xdr:colOff>11705</xdr:colOff>
      <xdr:row>40</xdr:row>
      <xdr:rowOff>656166</xdr:rowOff>
    </xdr:to>
    <xdr:pic>
      <xdr:nvPicPr>
        <xdr:cNvPr id="3" name="2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1981455" y="62568667"/>
          <a:ext cx="1312333" cy="131233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12</xdr:col>
      <xdr:colOff>394606</xdr:colOff>
      <xdr:row>41</xdr:row>
      <xdr:rowOff>81643</xdr:rowOff>
    </xdr:from>
    <xdr:to>
      <xdr:col>14</xdr:col>
      <xdr:colOff>27216</xdr:colOff>
      <xdr:row>45</xdr:row>
      <xdr:rowOff>37620</xdr:rowOff>
    </xdr:to>
    <xdr:pic>
      <xdr:nvPicPr>
        <xdr:cNvPr id="2" name="1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1783785" y="37161107"/>
          <a:ext cx="1170217" cy="115340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11</xdr:col>
      <xdr:colOff>72118</xdr:colOff>
      <xdr:row>15</xdr:row>
      <xdr:rowOff>672193</xdr:rowOff>
    </xdr:from>
    <xdr:to>
      <xdr:col>12</xdr:col>
      <xdr:colOff>321449</xdr:colOff>
      <xdr:row>17</xdr:row>
      <xdr:rowOff>901112</xdr:rowOff>
    </xdr:to>
    <xdr:pic>
      <xdr:nvPicPr>
        <xdr:cNvPr id="4" name="3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1692618" y="14143264"/>
          <a:ext cx="1678081" cy="1684884"/>
        </a:xfrm>
        <a:prstGeom prst="rect">
          <a:avLst/>
        </a:prstGeom>
      </xdr:spPr>
    </xdr:pic>
    <xdr:clientData/>
  </xdr:twoCellAnchor>
  <xdr:twoCellAnchor editAs="oneCell">
    <xdr:from>
      <xdr:col>11</xdr:col>
      <xdr:colOff>85725</xdr:colOff>
      <xdr:row>41</xdr:row>
      <xdr:rowOff>1009650</xdr:rowOff>
    </xdr:from>
    <xdr:to>
      <xdr:col>12</xdr:col>
      <xdr:colOff>335056</xdr:colOff>
      <xdr:row>42</xdr:row>
      <xdr:rowOff>876619</xdr:rowOff>
    </xdr:to>
    <xdr:pic>
      <xdr:nvPicPr>
        <xdr:cNvPr id="6" name="5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3630275" y="41509950"/>
          <a:ext cx="1678081" cy="167808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11</xdr:col>
      <xdr:colOff>9525</xdr:colOff>
      <xdr:row>13</xdr:row>
      <xdr:rowOff>257175</xdr:rowOff>
    </xdr:from>
    <xdr:to>
      <xdr:col>12</xdr:col>
      <xdr:colOff>258856</xdr:colOff>
      <xdr:row>14</xdr:row>
      <xdr:rowOff>750980</xdr:rowOff>
    </xdr:to>
    <xdr:pic>
      <xdr:nvPicPr>
        <xdr:cNvPr id="2" name="1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0839450" y="18021300"/>
          <a:ext cx="1678081" cy="1678081"/>
        </a:xfrm>
        <a:prstGeom prst="rect">
          <a:avLst/>
        </a:prstGeom>
      </xdr:spPr>
    </xdr:pic>
    <xdr:clientData/>
  </xdr:twoCellAnchor>
  <xdr:twoCellAnchor editAs="oneCell">
    <xdr:from>
      <xdr:col>11</xdr:col>
      <xdr:colOff>70758</xdr:colOff>
      <xdr:row>32</xdr:row>
      <xdr:rowOff>571500</xdr:rowOff>
    </xdr:from>
    <xdr:to>
      <xdr:col>12</xdr:col>
      <xdr:colOff>320089</xdr:colOff>
      <xdr:row>34</xdr:row>
      <xdr:rowOff>729509</xdr:rowOff>
    </xdr:to>
    <xdr:pic>
      <xdr:nvPicPr>
        <xdr:cNvPr id="3" name="2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1732079" y="29010429"/>
          <a:ext cx="1678081" cy="1692593"/>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11</xdr:col>
      <xdr:colOff>15875</xdr:colOff>
      <xdr:row>12</xdr:row>
      <xdr:rowOff>0</xdr:rowOff>
    </xdr:from>
    <xdr:to>
      <xdr:col>12</xdr:col>
      <xdr:colOff>265206</xdr:colOff>
      <xdr:row>13</xdr:row>
      <xdr:rowOff>405812</xdr:rowOff>
    </xdr:to>
    <xdr:pic>
      <xdr:nvPicPr>
        <xdr:cNvPr id="2" name="1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1318875" y="23653750"/>
          <a:ext cx="1678081" cy="1678081"/>
        </a:xfrm>
        <a:prstGeom prst="rect">
          <a:avLst/>
        </a:prstGeom>
      </xdr:spPr>
    </xdr:pic>
    <xdr:clientData/>
  </xdr:twoCellAnchor>
  <xdr:twoCellAnchor editAs="oneCell">
    <xdr:from>
      <xdr:col>11</xdr:col>
      <xdr:colOff>163286</xdr:colOff>
      <xdr:row>33</xdr:row>
      <xdr:rowOff>44449</xdr:rowOff>
    </xdr:from>
    <xdr:to>
      <xdr:col>12</xdr:col>
      <xdr:colOff>166511</xdr:colOff>
      <xdr:row>34</xdr:row>
      <xdr:rowOff>421821</xdr:rowOff>
    </xdr:to>
    <xdr:pic>
      <xdr:nvPicPr>
        <xdr:cNvPr id="3" name="2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1538857" y="32606342"/>
          <a:ext cx="1431975" cy="1425122"/>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11</xdr:col>
      <xdr:colOff>34636</xdr:colOff>
      <xdr:row>12</xdr:row>
      <xdr:rowOff>831273</xdr:rowOff>
    </xdr:from>
    <xdr:to>
      <xdr:col>12</xdr:col>
      <xdr:colOff>275308</xdr:colOff>
      <xdr:row>13</xdr:row>
      <xdr:rowOff>1100395</xdr:rowOff>
    </xdr:to>
    <xdr:pic>
      <xdr:nvPicPr>
        <xdr:cNvPr id="2" name="1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2540961" y="15404523"/>
          <a:ext cx="1669422" cy="1672019"/>
        </a:xfrm>
        <a:prstGeom prst="rect">
          <a:avLst/>
        </a:prstGeom>
      </xdr:spPr>
    </xdr:pic>
    <xdr:clientData/>
  </xdr:twoCellAnchor>
  <xdr:twoCellAnchor editAs="oneCell">
    <xdr:from>
      <xdr:col>11</xdr:col>
      <xdr:colOff>80530</xdr:colOff>
      <xdr:row>34</xdr:row>
      <xdr:rowOff>800100</xdr:rowOff>
    </xdr:from>
    <xdr:to>
      <xdr:col>12</xdr:col>
      <xdr:colOff>330727</xdr:colOff>
      <xdr:row>34</xdr:row>
      <xdr:rowOff>2483130</xdr:rowOff>
    </xdr:to>
    <xdr:pic>
      <xdr:nvPicPr>
        <xdr:cNvPr id="3" name="2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2682105" y="30365700"/>
          <a:ext cx="1678947" cy="168303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11</xdr:col>
      <xdr:colOff>48244</xdr:colOff>
      <xdr:row>12</xdr:row>
      <xdr:rowOff>1402773</xdr:rowOff>
    </xdr:from>
    <xdr:to>
      <xdr:col>12</xdr:col>
      <xdr:colOff>288916</xdr:colOff>
      <xdr:row>13</xdr:row>
      <xdr:rowOff>1331717</xdr:rowOff>
    </xdr:to>
    <xdr:pic>
      <xdr:nvPicPr>
        <xdr:cNvPr id="2" name="1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3369637" y="12764737"/>
          <a:ext cx="1669422" cy="1670658"/>
        </a:xfrm>
        <a:prstGeom prst="rect">
          <a:avLst/>
        </a:prstGeom>
      </xdr:spPr>
    </xdr:pic>
    <xdr:clientData/>
  </xdr:twoCellAnchor>
  <xdr:twoCellAnchor editAs="oneCell">
    <xdr:from>
      <xdr:col>11</xdr:col>
      <xdr:colOff>4330</xdr:colOff>
      <xdr:row>33</xdr:row>
      <xdr:rowOff>857498</xdr:rowOff>
    </xdr:from>
    <xdr:to>
      <xdr:col>12</xdr:col>
      <xdr:colOff>254527</xdr:colOff>
      <xdr:row>35</xdr:row>
      <xdr:rowOff>115982</xdr:rowOff>
    </xdr:to>
    <xdr:pic>
      <xdr:nvPicPr>
        <xdr:cNvPr id="3" name="2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2509294" y="41243498"/>
          <a:ext cx="1678947" cy="168303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11</xdr:col>
      <xdr:colOff>34636</xdr:colOff>
      <xdr:row>12</xdr:row>
      <xdr:rowOff>831273</xdr:rowOff>
    </xdr:from>
    <xdr:to>
      <xdr:col>12</xdr:col>
      <xdr:colOff>275308</xdr:colOff>
      <xdr:row>14</xdr:row>
      <xdr:rowOff>11824</xdr:rowOff>
    </xdr:to>
    <xdr:pic>
      <xdr:nvPicPr>
        <xdr:cNvPr id="2" name="1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2540961" y="15404523"/>
          <a:ext cx="1669422" cy="1672019"/>
        </a:xfrm>
        <a:prstGeom prst="rect">
          <a:avLst/>
        </a:prstGeom>
      </xdr:spPr>
    </xdr:pic>
    <xdr:clientData/>
  </xdr:twoCellAnchor>
  <xdr:twoCellAnchor editAs="oneCell">
    <xdr:from>
      <xdr:col>11</xdr:col>
      <xdr:colOff>275113</xdr:colOff>
      <xdr:row>33</xdr:row>
      <xdr:rowOff>511628</xdr:rowOff>
    </xdr:from>
    <xdr:to>
      <xdr:col>11</xdr:col>
      <xdr:colOff>1390650</xdr:colOff>
      <xdr:row>33</xdr:row>
      <xdr:rowOff>1629878</xdr:rowOff>
    </xdr:to>
    <xdr:pic>
      <xdr:nvPicPr>
        <xdr:cNvPr id="3" name="2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3676788" y="29943878"/>
          <a:ext cx="1115537" cy="111825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10</xdr:col>
      <xdr:colOff>1428750</xdr:colOff>
      <xdr:row>10</xdr:row>
      <xdr:rowOff>3216</xdr:rowOff>
    </xdr:from>
    <xdr:to>
      <xdr:col>11</xdr:col>
      <xdr:colOff>1102178</xdr:colOff>
      <xdr:row>11</xdr:row>
      <xdr:rowOff>813410</xdr:rowOff>
    </xdr:to>
    <xdr:pic>
      <xdr:nvPicPr>
        <xdr:cNvPr id="2" name="1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1293929" y="9773145"/>
          <a:ext cx="1496785" cy="1626622"/>
        </a:xfrm>
        <a:prstGeom prst="rect">
          <a:avLst/>
        </a:prstGeom>
      </xdr:spPr>
    </xdr:pic>
    <xdr:clientData/>
  </xdr:twoCellAnchor>
  <xdr:twoCellAnchor editAs="oneCell">
    <xdr:from>
      <xdr:col>11</xdr:col>
      <xdr:colOff>85214</xdr:colOff>
      <xdr:row>32</xdr:row>
      <xdr:rowOff>1242786</xdr:rowOff>
    </xdr:from>
    <xdr:to>
      <xdr:col>12</xdr:col>
      <xdr:colOff>95249</xdr:colOff>
      <xdr:row>34</xdr:row>
      <xdr:rowOff>670200</xdr:rowOff>
    </xdr:to>
    <xdr:pic>
      <xdr:nvPicPr>
        <xdr:cNvPr id="3" name="2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1392750" y="29858607"/>
          <a:ext cx="1452392" cy="16181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72986</xdr:colOff>
      <xdr:row>14</xdr:row>
      <xdr:rowOff>753341</xdr:rowOff>
    </xdr:from>
    <xdr:to>
      <xdr:col>12</xdr:col>
      <xdr:colOff>313658</xdr:colOff>
      <xdr:row>16</xdr:row>
      <xdr:rowOff>283968</xdr:rowOff>
    </xdr:to>
    <xdr:pic>
      <xdr:nvPicPr>
        <xdr:cNvPr id="2" name="1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2469093" y="12537127"/>
          <a:ext cx="1669422" cy="1680555"/>
        </a:xfrm>
        <a:prstGeom prst="rect">
          <a:avLst/>
        </a:prstGeom>
      </xdr:spPr>
    </xdr:pic>
    <xdr:clientData/>
  </xdr:twoCellAnchor>
  <xdr:twoCellAnchor editAs="oneCell">
    <xdr:from>
      <xdr:col>11</xdr:col>
      <xdr:colOff>102918</xdr:colOff>
      <xdr:row>36</xdr:row>
      <xdr:rowOff>68036</xdr:rowOff>
    </xdr:from>
    <xdr:to>
      <xdr:col>12</xdr:col>
      <xdr:colOff>343590</xdr:colOff>
      <xdr:row>37</xdr:row>
      <xdr:rowOff>783722</xdr:rowOff>
    </xdr:to>
    <xdr:pic>
      <xdr:nvPicPr>
        <xdr:cNvPr id="3" name="2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2499025" y="29092072"/>
          <a:ext cx="1669422" cy="16817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100199</xdr:colOff>
      <xdr:row>12</xdr:row>
      <xdr:rowOff>903020</xdr:rowOff>
    </xdr:from>
    <xdr:to>
      <xdr:col>12</xdr:col>
      <xdr:colOff>340871</xdr:colOff>
      <xdr:row>14</xdr:row>
      <xdr:rowOff>911258</xdr:rowOff>
    </xdr:to>
    <xdr:pic>
      <xdr:nvPicPr>
        <xdr:cNvPr id="2" name="1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2496306" y="11339699"/>
          <a:ext cx="1669422" cy="1680555"/>
        </a:xfrm>
        <a:prstGeom prst="rect">
          <a:avLst/>
        </a:prstGeom>
      </xdr:spPr>
    </xdr:pic>
    <xdr:clientData/>
  </xdr:twoCellAnchor>
  <xdr:twoCellAnchor editAs="oneCell">
    <xdr:from>
      <xdr:col>11</xdr:col>
      <xdr:colOff>48490</xdr:colOff>
      <xdr:row>34</xdr:row>
      <xdr:rowOff>0</xdr:rowOff>
    </xdr:from>
    <xdr:to>
      <xdr:col>12</xdr:col>
      <xdr:colOff>289162</xdr:colOff>
      <xdr:row>36</xdr:row>
      <xdr:rowOff>484364</xdr:rowOff>
    </xdr:to>
    <xdr:pic>
      <xdr:nvPicPr>
        <xdr:cNvPr id="3" name="2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2450040" y="41813883"/>
          <a:ext cx="1669422" cy="167090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69273</xdr:colOff>
      <xdr:row>12</xdr:row>
      <xdr:rowOff>1281547</xdr:rowOff>
    </xdr:from>
    <xdr:to>
      <xdr:col>12</xdr:col>
      <xdr:colOff>309945</xdr:colOff>
      <xdr:row>14</xdr:row>
      <xdr:rowOff>365831</xdr:rowOff>
    </xdr:to>
    <xdr:pic>
      <xdr:nvPicPr>
        <xdr:cNvPr id="2" name="1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0148455" y="18946092"/>
          <a:ext cx="1678081" cy="16780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83098</xdr:colOff>
      <xdr:row>11</xdr:row>
      <xdr:rowOff>682905</xdr:rowOff>
    </xdr:from>
    <xdr:to>
      <xdr:col>12</xdr:col>
      <xdr:colOff>323770</xdr:colOff>
      <xdr:row>13</xdr:row>
      <xdr:rowOff>754107</xdr:rowOff>
    </xdr:to>
    <xdr:pic>
      <xdr:nvPicPr>
        <xdr:cNvPr id="2" name="1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1591539" y="10981111"/>
          <a:ext cx="1675025" cy="1684849"/>
        </a:xfrm>
        <a:prstGeom prst="rect">
          <a:avLst/>
        </a:prstGeom>
      </xdr:spPr>
    </xdr:pic>
    <xdr:clientData/>
  </xdr:twoCellAnchor>
  <xdr:twoCellAnchor editAs="oneCell">
    <xdr:from>
      <xdr:col>11</xdr:col>
      <xdr:colOff>52202</xdr:colOff>
      <xdr:row>36</xdr:row>
      <xdr:rowOff>320633</xdr:rowOff>
    </xdr:from>
    <xdr:to>
      <xdr:col>12</xdr:col>
      <xdr:colOff>292874</xdr:colOff>
      <xdr:row>38</xdr:row>
      <xdr:rowOff>337406</xdr:rowOff>
    </xdr:to>
    <xdr:pic>
      <xdr:nvPicPr>
        <xdr:cNvPr id="3" name="2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2176166" y="35141312"/>
          <a:ext cx="1669422" cy="169045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93084</xdr:colOff>
      <xdr:row>35</xdr:row>
      <xdr:rowOff>193903</xdr:rowOff>
    </xdr:from>
    <xdr:to>
      <xdr:col>12</xdr:col>
      <xdr:colOff>333756</xdr:colOff>
      <xdr:row>36</xdr:row>
      <xdr:rowOff>731386</xdr:rowOff>
    </xdr:to>
    <xdr:pic>
      <xdr:nvPicPr>
        <xdr:cNvPr id="2" name="1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1808834" y="31585582"/>
          <a:ext cx="1669422" cy="1646465"/>
        </a:xfrm>
        <a:prstGeom prst="rect">
          <a:avLst/>
        </a:prstGeom>
      </xdr:spPr>
    </xdr:pic>
    <xdr:clientData/>
  </xdr:twoCellAnchor>
  <xdr:twoCellAnchor editAs="oneCell">
    <xdr:from>
      <xdr:col>11</xdr:col>
      <xdr:colOff>34636</xdr:colOff>
      <xdr:row>9</xdr:row>
      <xdr:rowOff>692728</xdr:rowOff>
    </xdr:from>
    <xdr:to>
      <xdr:col>12</xdr:col>
      <xdr:colOff>275308</xdr:colOff>
      <xdr:row>10</xdr:row>
      <xdr:rowOff>913608</xdr:rowOff>
    </xdr:to>
    <xdr:pic>
      <xdr:nvPicPr>
        <xdr:cNvPr id="3" name="2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0875818" y="14564592"/>
          <a:ext cx="1678081" cy="167808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23812</xdr:colOff>
      <xdr:row>10</xdr:row>
      <xdr:rowOff>190500</xdr:rowOff>
    </xdr:from>
    <xdr:to>
      <xdr:col>12</xdr:col>
      <xdr:colOff>273143</xdr:colOff>
      <xdr:row>11</xdr:row>
      <xdr:rowOff>439831</xdr:rowOff>
    </xdr:to>
    <xdr:pic>
      <xdr:nvPicPr>
        <xdr:cNvPr id="2" name="1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3120687" y="19097625"/>
          <a:ext cx="1678081" cy="1678081"/>
        </a:xfrm>
        <a:prstGeom prst="rect">
          <a:avLst/>
        </a:prstGeom>
      </xdr:spPr>
    </xdr:pic>
    <xdr:clientData/>
  </xdr:twoCellAnchor>
  <xdr:twoCellAnchor editAs="oneCell">
    <xdr:from>
      <xdr:col>11</xdr:col>
      <xdr:colOff>125865</xdr:colOff>
      <xdr:row>36</xdr:row>
      <xdr:rowOff>193901</xdr:rowOff>
    </xdr:from>
    <xdr:to>
      <xdr:col>12</xdr:col>
      <xdr:colOff>375196</xdr:colOff>
      <xdr:row>38</xdr:row>
      <xdr:rowOff>245249</xdr:rowOff>
    </xdr:to>
    <xdr:pic>
      <xdr:nvPicPr>
        <xdr:cNvPr id="3" name="2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2658044" y="34062080"/>
          <a:ext cx="1678081" cy="168420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15875</xdr:colOff>
      <xdr:row>35</xdr:row>
      <xdr:rowOff>843642</xdr:rowOff>
    </xdr:from>
    <xdr:to>
      <xdr:col>12</xdr:col>
      <xdr:colOff>265206</xdr:colOff>
      <xdr:row>37</xdr:row>
      <xdr:rowOff>307387</xdr:rowOff>
    </xdr:to>
    <xdr:pic>
      <xdr:nvPicPr>
        <xdr:cNvPr id="2" name="1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2235089" y="33895392"/>
          <a:ext cx="1678081" cy="1673545"/>
        </a:xfrm>
        <a:prstGeom prst="rect">
          <a:avLst/>
        </a:prstGeom>
      </xdr:spPr>
    </xdr:pic>
    <xdr:clientData/>
  </xdr:twoCellAnchor>
  <xdr:twoCellAnchor editAs="oneCell">
    <xdr:from>
      <xdr:col>11</xdr:col>
      <xdr:colOff>54429</xdr:colOff>
      <xdr:row>10</xdr:row>
      <xdr:rowOff>911680</xdr:rowOff>
    </xdr:from>
    <xdr:to>
      <xdr:col>12</xdr:col>
      <xdr:colOff>303760</xdr:colOff>
      <xdr:row>12</xdr:row>
      <xdr:rowOff>453441</xdr:rowOff>
    </xdr:to>
    <xdr:pic>
      <xdr:nvPicPr>
        <xdr:cNvPr id="3" name="2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2273643" y="11525251"/>
          <a:ext cx="1678081" cy="167808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3.xml"/><Relationship Id="rId1" Type="http://schemas.openxmlformats.org/officeDocument/2006/relationships/printerSettings" Target="../printerSettings/printerSettings20.bin"/><Relationship Id="rId4" Type="http://schemas.openxmlformats.org/officeDocument/2006/relationships/comments" Target="../comments11.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sheetPr>
    <tabColor theme="6" tint="-0.249977111117893"/>
  </sheetPr>
  <dimension ref="B1:S26"/>
  <sheetViews>
    <sheetView topLeftCell="A10" workbookViewId="0">
      <selection activeCell="H19" sqref="H19:O19"/>
    </sheetView>
  </sheetViews>
  <sheetFormatPr baseColWidth="10" defaultColWidth="11.44140625" defaultRowHeight="14.4"/>
  <cols>
    <col min="1" max="1" width="8.6640625" style="19" customWidth="1"/>
    <col min="2" max="2" width="5.109375" style="19" customWidth="1"/>
    <col min="3" max="3" width="9.88671875" style="19" customWidth="1"/>
    <col min="4" max="5" width="11.44140625" style="19"/>
    <col min="6" max="6" width="8.109375" style="19" customWidth="1"/>
    <col min="7" max="7" width="7.44140625" style="19" customWidth="1"/>
    <col min="8" max="8" width="7.88671875" style="19" customWidth="1"/>
    <col min="9" max="9" width="11.44140625" style="19"/>
    <col min="10" max="10" width="12.109375" style="19" customWidth="1"/>
    <col min="11" max="11" width="11.33203125" style="19" customWidth="1"/>
    <col min="12" max="13" width="7.33203125" style="19" customWidth="1"/>
    <col min="14" max="15" width="11.44140625" style="19"/>
    <col min="16" max="16" width="8.33203125" style="19" customWidth="1"/>
    <col min="17" max="17" width="10" style="19" customWidth="1"/>
    <col min="18" max="18" width="8.33203125" style="19" customWidth="1"/>
    <col min="19" max="19" width="7" style="19" customWidth="1"/>
    <col min="20" max="16384" width="11.44140625" style="19"/>
  </cols>
  <sheetData>
    <row r="1" spans="2:19" ht="15" thickBot="1"/>
    <row r="2" spans="2:19" ht="45" customHeight="1" thickBot="1">
      <c r="C2" s="599"/>
      <c r="D2" s="600"/>
      <c r="E2" s="753" t="s">
        <v>848</v>
      </c>
      <c r="F2" s="753"/>
      <c r="G2" s="753"/>
      <c r="H2" s="753"/>
      <c r="I2" s="753"/>
      <c r="J2" s="753"/>
      <c r="K2" s="753"/>
      <c r="L2" s="753"/>
      <c r="M2" s="753"/>
      <c r="N2" s="753"/>
      <c r="O2" s="753"/>
      <c r="P2" s="600"/>
      <c r="Q2" s="600"/>
      <c r="R2" s="600"/>
      <c r="S2" s="601"/>
    </row>
    <row r="3" spans="2:19">
      <c r="C3" s="578"/>
      <c r="D3" s="579"/>
      <c r="E3" s="579"/>
      <c r="F3" s="579"/>
      <c r="G3" s="579"/>
      <c r="H3" s="580"/>
      <c r="I3" s="578"/>
      <c r="J3" s="579"/>
      <c r="K3" s="579"/>
      <c r="L3" s="579"/>
      <c r="M3" s="580"/>
      <c r="N3" s="578"/>
      <c r="O3" s="579"/>
      <c r="P3" s="579"/>
      <c r="Q3" s="579"/>
      <c r="R3" s="579"/>
      <c r="S3" s="580"/>
    </row>
    <row r="4" spans="2:19" ht="15.6">
      <c r="C4" s="581" t="s">
        <v>463</v>
      </c>
      <c r="H4" s="582">
        <f>AVERAGE(G6:G16)</f>
        <v>0</v>
      </c>
      <c r="I4" s="581" t="s">
        <v>464</v>
      </c>
      <c r="M4" s="593">
        <f>AVERAGE(K6:K15)</f>
        <v>0</v>
      </c>
      <c r="N4" s="581" t="s">
        <v>465</v>
      </c>
      <c r="S4" s="593">
        <f>AVERAGE(P6:P10)</f>
        <v>0</v>
      </c>
    </row>
    <row r="5" spans="2:19">
      <c r="C5" s="583"/>
      <c r="H5" s="584"/>
      <c r="I5" s="583"/>
      <c r="M5" s="584"/>
      <c r="N5" s="583"/>
      <c r="S5" s="584"/>
    </row>
    <row r="6" spans="2:19" ht="17.399999999999999">
      <c r="B6" s="20"/>
      <c r="C6" s="585" t="s">
        <v>9</v>
      </c>
      <c r="D6" s="20"/>
      <c r="E6" s="20"/>
      <c r="F6" s="20"/>
      <c r="G6" s="36">
        <f>'Talento humano '!Z31</f>
        <v>0</v>
      </c>
      <c r="H6" s="586"/>
      <c r="I6" s="585" t="s">
        <v>41</v>
      </c>
      <c r="J6" s="20"/>
      <c r="K6" s="36">
        <f>SIAU!Z24</f>
        <v>0</v>
      </c>
      <c r="L6" s="20"/>
      <c r="M6" s="594"/>
      <c r="N6" s="588" t="s">
        <v>1003</v>
      </c>
      <c r="O6" s="21"/>
      <c r="P6" s="331">
        <f>'Gestion  Academica '!Z25</f>
        <v>0</v>
      </c>
      <c r="S6" s="584"/>
    </row>
    <row r="7" spans="2:19" ht="17.399999999999999">
      <c r="B7" s="20"/>
      <c r="C7" s="585" t="s">
        <v>466</v>
      </c>
      <c r="D7" s="20"/>
      <c r="E7" s="20"/>
      <c r="F7" s="20"/>
      <c r="G7" s="36">
        <f>Financiera!Z30</f>
        <v>0</v>
      </c>
      <c r="H7" s="586"/>
      <c r="I7" s="585" t="s">
        <v>137</v>
      </c>
      <c r="J7" s="20"/>
      <c r="K7" s="36">
        <f>Urgencias!Z29</f>
        <v>0</v>
      </c>
      <c r="L7" s="20"/>
      <c r="M7" s="586"/>
      <c r="N7" s="585" t="s">
        <v>94</v>
      </c>
      <c r="O7" s="20"/>
      <c r="P7" s="331">
        <f>'Sistemas '!Z26</f>
        <v>0</v>
      </c>
      <c r="S7" s="584"/>
    </row>
    <row r="8" spans="2:19" ht="17.399999999999999">
      <c r="B8" s="20"/>
      <c r="C8" s="585" t="s">
        <v>967</v>
      </c>
      <c r="D8" s="20"/>
      <c r="E8" s="20"/>
      <c r="F8" s="20"/>
      <c r="G8" s="36">
        <f>AMBIENTAL!Z25</f>
        <v>0</v>
      </c>
      <c r="H8" s="586"/>
      <c r="I8" s="585" t="s">
        <v>133</v>
      </c>
      <c r="J8" s="20"/>
      <c r="K8" s="36">
        <f>'S. Ambulatorios'!Z28</f>
        <v>0</v>
      </c>
      <c r="L8" s="20"/>
      <c r="M8" s="586"/>
      <c r="N8" s="585" t="s">
        <v>135</v>
      </c>
      <c r="O8" s="20"/>
      <c r="P8" s="331">
        <f>Calidad!Z28</f>
        <v>0</v>
      </c>
      <c r="S8" s="584"/>
    </row>
    <row r="9" spans="2:19" ht="17.399999999999999">
      <c r="B9" s="20"/>
      <c r="C9" s="585" t="s">
        <v>467</v>
      </c>
      <c r="D9" s="20"/>
      <c r="E9" s="20"/>
      <c r="F9" s="20"/>
      <c r="G9" s="36">
        <f>Jurídica!Z25</f>
        <v>0</v>
      </c>
      <c r="H9" s="586"/>
      <c r="I9" s="585" t="s">
        <v>472</v>
      </c>
      <c r="J9" s="20"/>
      <c r="K9" s="36">
        <f>'Internación '!Z32</f>
        <v>0</v>
      </c>
      <c r="L9" s="20"/>
      <c r="M9" s="586"/>
      <c r="N9" s="588" t="s">
        <v>471</v>
      </c>
      <c r="O9" s="21"/>
      <c r="P9" s="331">
        <f>'Gestion Documental '!Z22</f>
        <v>0</v>
      </c>
      <c r="S9" s="584"/>
    </row>
    <row r="10" spans="2:19" ht="17.399999999999999">
      <c r="B10" s="20"/>
      <c r="C10" s="585" t="s">
        <v>966</v>
      </c>
      <c r="D10" s="20"/>
      <c r="E10" s="700"/>
      <c r="F10" s="20"/>
      <c r="G10" s="36">
        <f>'SALUD OCUPACIONAL'!Z24</f>
        <v>0</v>
      </c>
      <c r="H10" s="586"/>
      <c r="I10" s="585" t="s">
        <v>473</v>
      </c>
      <c r="J10" s="20"/>
      <c r="K10" s="36">
        <f>'Clinicas QX '!Z27</f>
        <v>0</v>
      </c>
      <c r="L10" s="20"/>
      <c r="M10" s="586"/>
      <c r="N10" s="588" t="s">
        <v>1022</v>
      </c>
      <c r="O10" s="20"/>
      <c r="P10" s="331">
        <f>COMUNICACIONES!Z23</f>
        <v>0</v>
      </c>
      <c r="S10" s="584"/>
    </row>
    <row r="11" spans="2:19" ht="17.399999999999999">
      <c r="B11" s="20"/>
      <c r="C11" s="585" t="s">
        <v>468</v>
      </c>
      <c r="D11" s="20"/>
      <c r="E11" s="20"/>
      <c r="F11" s="20"/>
      <c r="G11" s="36">
        <f>'Almacen y Suministros'!Z24</f>
        <v>0</v>
      </c>
      <c r="H11" s="586"/>
      <c r="I11" s="585" t="s">
        <v>139</v>
      </c>
      <c r="J11" s="20"/>
      <c r="K11" s="36">
        <f>Farmacia!Z31</f>
        <v>0</v>
      </c>
      <c r="L11" s="20"/>
      <c r="M11" s="586"/>
      <c r="N11" s="588"/>
      <c r="O11" s="20"/>
      <c r="P11" s="22"/>
      <c r="S11" s="584"/>
    </row>
    <row r="12" spans="2:19" ht="17.399999999999999">
      <c r="B12" s="20"/>
      <c r="C12" s="585" t="s">
        <v>469</v>
      </c>
      <c r="D12" s="20"/>
      <c r="E12" s="20"/>
      <c r="F12" s="20"/>
      <c r="G12" s="36">
        <f>Biomedica!Z25</f>
        <v>0</v>
      </c>
      <c r="H12" s="586"/>
      <c r="I12" s="585" t="s">
        <v>474</v>
      </c>
      <c r="J12" s="20"/>
      <c r="K12" s="36">
        <f>Enfermeria!Z25</f>
        <v>0</v>
      </c>
      <c r="L12" s="20"/>
      <c r="M12" s="586"/>
      <c r="N12" s="587"/>
      <c r="O12" s="20"/>
      <c r="P12" s="22"/>
      <c r="S12" s="584"/>
    </row>
    <row r="13" spans="2:19" ht="17.399999999999999">
      <c r="B13" s="20"/>
      <c r="C13" s="585" t="s">
        <v>470</v>
      </c>
      <c r="D13" s="20"/>
      <c r="E13" s="20"/>
      <c r="F13" s="20"/>
      <c r="G13" s="36">
        <f>Infraestructura!Z26</f>
        <v>0</v>
      </c>
      <c r="H13" s="586"/>
      <c r="I13" s="585" t="s">
        <v>475</v>
      </c>
      <c r="J13" s="20"/>
      <c r="K13" s="36">
        <f>'UCI A '!Y26</f>
        <v>0</v>
      </c>
      <c r="L13" s="20"/>
      <c r="M13" s="586"/>
      <c r="N13" s="587"/>
      <c r="O13" s="20"/>
      <c r="P13" s="22"/>
      <c r="S13" s="584"/>
    </row>
    <row r="14" spans="2:19" ht="17.399999999999999">
      <c r="B14" s="20"/>
      <c r="C14" s="588" t="s">
        <v>136</v>
      </c>
      <c r="D14" s="20"/>
      <c r="E14" s="20"/>
      <c r="F14" s="20"/>
      <c r="G14" s="36">
        <f>Cartera!Z25</f>
        <v>0</v>
      </c>
      <c r="H14" s="586"/>
      <c r="I14" s="585" t="s">
        <v>476</v>
      </c>
      <c r="J14" s="20"/>
      <c r="K14" s="36">
        <f>'UCI P '!Y26</f>
        <v>0</v>
      </c>
      <c r="L14" s="20"/>
      <c r="M14" s="586"/>
      <c r="N14" s="587"/>
      <c r="O14" s="20"/>
      <c r="P14" s="22"/>
      <c r="S14" s="584"/>
    </row>
    <row r="15" spans="2:19" ht="17.399999999999999">
      <c r="B15" s="20"/>
      <c r="C15" s="588" t="s">
        <v>912</v>
      </c>
      <c r="D15" s="20"/>
      <c r="E15" s="20"/>
      <c r="F15" s="20"/>
      <c r="G15" s="36">
        <f>facturación!Z24</f>
        <v>0</v>
      </c>
      <c r="H15" s="586"/>
      <c r="I15" s="585" t="s">
        <v>477</v>
      </c>
      <c r="J15" s="20"/>
      <c r="K15" s="36">
        <f>'UCI N '!Y28</f>
        <v>0</v>
      </c>
      <c r="L15" s="20"/>
      <c r="M15" s="586"/>
      <c r="N15" s="587"/>
      <c r="O15" s="20"/>
      <c r="P15" s="22"/>
      <c r="S15" s="584"/>
    </row>
    <row r="16" spans="2:19" ht="17.399999999999999">
      <c r="B16" s="20"/>
      <c r="C16" s="588" t="s">
        <v>913</v>
      </c>
      <c r="D16" s="447"/>
      <c r="E16" s="20"/>
      <c r="F16" s="20"/>
      <c r="G16" s="36">
        <f>'Auditoria Medica'!Z24</f>
        <v>0</v>
      </c>
      <c r="H16" s="586"/>
      <c r="J16" s="20"/>
      <c r="K16" s="20"/>
      <c r="L16" s="20"/>
      <c r="M16" s="586"/>
      <c r="N16" s="587"/>
      <c r="O16" s="20"/>
      <c r="P16" s="22"/>
      <c r="S16" s="584"/>
    </row>
    <row r="17" spans="2:19" ht="21.75" customHeight="1" thickBot="1">
      <c r="B17" s="22"/>
      <c r="C17" s="589"/>
      <c r="D17" s="590"/>
      <c r="E17" s="591"/>
      <c r="F17" s="591"/>
      <c r="G17" s="591"/>
      <c r="H17" s="592"/>
      <c r="I17" s="595"/>
      <c r="J17" s="591"/>
      <c r="K17" s="591"/>
      <c r="L17" s="591"/>
      <c r="M17" s="596"/>
      <c r="N17" s="595"/>
      <c r="O17" s="591"/>
      <c r="P17" s="591"/>
      <c r="Q17" s="597"/>
      <c r="R17" s="597"/>
      <c r="S17" s="598"/>
    </row>
    <row r="18" spans="2:19" ht="18" thickBot="1">
      <c r="B18" s="22"/>
      <c r="C18" s="22"/>
      <c r="D18" s="22"/>
      <c r="E18" s="22"/>
      <c r="F18" s="22"/>
      <c r="G18" s="22"/>
      <c r="H18" s="22"/>
      <c r="I18" s="23"/>
      <c r="J18" s="22"/>
      <c r="K18" s="22"/>
      <c r="L18" s="22"/>
      <c r="M18" s="22"/>
      <c r="N18" s="22"/>
      <c r="O18" s="22"/>
      <c r="P18" s="22"/>
    </row>
    <row r="19" spans="2:19" ht="26.4" thickBot="1">
      <c r="C19" s="24" t="s">
        <v>478</v>
      </c>
      <c r="H19" s="750" t="s">
        <v>975</v>
      </c>
      <c r="I19" s="751"/>
      <c r="J19" s="751"/>
      <c r="K19" s="751"/>
      <c r="L19" s="751"/>
      <c r="M19" s="751"/>
      <c r="N19" s="751"/>
      <c r="O19" s="752"/>
      <c r="Q19" s="343">
        <f>AVERAGE(G6:G16,K6:K15,P6:P10)</f>
        <v>0</v>
      </c>
    </row>
    <row r="21" spans="2:19" ht="29.25" customHeight="1">
      <c r="P21" s="339"/>
    </row>
    <row r="26" spans="2:19">
      <c r="L26" s="339"/>
    </row>
  </sheetData>
  <mergeCells count="2">
    <mergeCell ref="H19:O19"/>
    <mergeCell ref="E2:O2"/>
  </mergeCells>
  <hyperlinks>
    <hyperlink ref="C6" location="'Talento humano '!A1" display="Talento Humano"/>
    <hyperlink ref="C7" location="Financiera!A1" display="Financiera"/>
    <hyperlink ref="C8" location="AMBIENTAL!A1" display="Gestion ambiental"/>
    <hyperlink ref="C9" location="Jurídica!A1" display="Juridica"/>
    <hyperlink ref="C10" location="'SALUD OCUPACIONAL'!A1" display="Salud Ocupacional "/>
    <hyperlink ref="C11" location="'Almacen y Suministros'!A1" display="Almacen y suministros"/>
    <hyperlink ref="C12" location="Biomedica!A1" display="Ingenieria Biomedica"/>
    <hyperlink ref="C13" location="Infraestructura!A1" display="Infraestructura y/o mantenimiento"/>
    <hyperlink ref="I6" location="SIAU!A1" display="SIAU"/>
    <hyperlink ref="I7" location="Urgencias!A1" display="Urgencias"/>
    <hyperlink ref="I8" location="'S. Ambulatorios'!A1" display="Servicios Ambulatorios"/>
    <hyperlink ref="I9" location="'Internación '!A1" display="Internacion"/>
    <hyperlink ref="I10" location="'Clinicas QX '!A1" display="Clinicas Quirurgicas"/>
    <hyperlink ref="I11" location="Farmacia!A1" display="Farmacia"/>
    <hyperlink ref="I12" location="Enfermeria!A1" display="Enfermeria"/>
    <hyperlink ref="I13" location="'UCI A '!A1" display="UCI Adultos"/>
    <hyperlink ref="I14" location="'UCI P '!A1" display="UCI Pediatrica"/>
    <hyperlink ref="I15" location="'UCI N '!A1" display="UCI Neonatos"/>
    <hyperlink ref="N7" location="'Sistemas '!A1" display="Sistemas"/>
    <hyperlink ref="N8" location="Calidad!A1" display="Calidad"/>
    <hyperlink ref="N6" location="'Gestion  Academica '!A1" display="Gestión Academica"/>
    <hyperlink ref="C19" location="'PLAN INDICATIVO P DESARROLLO'!A1" display="Plan indicativo 2013 - 2016"/>
    <hyperlink ref="C14" location="Cartera!A1" display="Cartera"/>
    <hyperlink ref="C15" location="facturación!A1" display="Facturación"/>
    <hyperlink ref="C16" location="'Auditoria Medica'!A1" display="Auditoria Medica"/>
    <hyperlink ref="N9" location="'Gestion Documental '!A1" display="Gestion Documental"/>
    <hyperlink ref="C10:E10" location="'SALUD OCUPACIONAL'!A1" display="Salud Ocupacional "/>
    <hyperlink ref="N10" location="COMUNICACIONES!A1" display="Comunicaciones"/>
  </hyperlinks>
  <pageMargins left="0.70866141732283472" right="0.70866141732283472" top="0.74803149606299213" bottom="0.74803149606299213" header="0.31496062992125984" footer="0.31496062992125984"/>
  <pageSetup scale="70" orientation="landscape" r:id="rId1"/>
  <drawing r:id="rId2"/>
</worksheet>
</file>

<file path=xl/worksheets/sheet10.xml><?xml version="1.0" encoding="utf-8"?>
<worksheet xmlns="http://schemas.openxmlformats.org/spreadsheetml/2006/main" xmlns:r="http://schemas.openxmlformats.org/officeDocument/2006/relationships">
  <sheetPr>
    <tabColor rgb="FF92D050"/>
  </sheetPr>
  <dimension ref="A1:AG42"/>
  <sheetViews>
    <sheetView topLeftCell="G13" zoomScaleNormal="100" workbookViewId="0">
      <selection activeCell="J16" sqref="J16:K17"/>
    </sheetView>
  </sheetViews>
  <sheetFormatPr baseColWidth="10" defaultColWidth="11.44140625" defaultRowHeight="13.8"/>
  <cols>
    <col min="1" max="3" width="11.44140625" style="37"/>
    <col min="4" max="4" width="15.109375" style="37" customWidth="1"/>
    <col min="5" max="5" width="24.88671875" style="37" customWidth="1"/>
    <col min="6" max="6" width="21.33203125" style="37" customWidth="1"/>
    <col min="7" max="8" width="11.44140625" style="37"/>
    <col min="9" max="9" width="16.33203125" style="37" customWidth="1"/>
    <col min="10" max="10" width="21.88671875" style="37" customWidth="1"/>
    <col min="11" max="11" width="26.6640625" style="37" customWidth="1"/>
    <col min="12" max="12" width="21.44140625" style="37" customWidth="1"/>
    <col min="13" max="14" width="11.44140625" style="37" customWidth="1"/>
    <col min="15" max="15" width="11.5546875" style="37" customWidth="1"/>
    <col min="16" max="16" width="11.44140625" style="37" customWidth="1"/>
    <col min="17" max="17" width="11.5546875" style="37" customWidth="1"/>
    <col min="18" max="18" width="11.44140625" style="37" customWidth="1"/>
    <col min="19" max="19" width="11.5546875" style="37" customWidth="1"/>
    <col min="20" max="21" width="11.44140625" style="37" customWidth="1"/>
    <col min="22" max="26" width="19.88671875" style="37" customWidth="1"/>
    <col min="27" max="27" width="15.33203125" style="37" customWidth="1"/>
    <col min="28" max="28" width="15.5546875" style="37" customWidth="1"/>
    <col min="29" max="29" width="88.6640625" style="657" customWidth="1"/>
    <col min="30" max="30" width="45.6640625" style="37" customWidth="1"/>
    <col min="31" max="31" width="23.6640625" style="37" customWidth="1"/>
    <col min="32" max="32" width="26" style="37" customWidth="1"/>
    <col min="33" max="33" width="33.109375" style="37" customWidth="1"/>
    <col min="34" max="16384" width="11.44140625" style="37"/>
  </cols>
  <sheetData>
    <row r="1" spans="1:33" ht="43.5" customHeight="1">
      <c r="A1" s="826" t="s">
        <v>479</v>
      </c>
      <c r="B1" s="866"/>
      <c r="C1" s="866"/>
      <c r="D1" s="866"/>
    </row>
    <row r="2" spans="1:33" ht="57" customHeight="1">
      <c r="A2" s="853" t="s">
        <v>670</v>
      </c>
      <c r="B2" s="853" t="s">
        <v>668</v>
      </c>
      <c r="C2" s="853" t="s">
        <v>667</v>
      </c>
      <c r="D2" s="853" t="s">
        <v>0</v>
      </c>
      <c r="E2" s="853" t="s">
        <v>654</v>
      </c>
      <c r="F2" s="853" t="s">
        <v>664</v>
      </c>
      <c r="G2" s="853" t="s">
        <v>1</v>
      </c>
      <c r="H2" s="853" t="s">
        <v>645</v>
      </c>
      <c r="I2" s="853" t="s">
        <v>125</v>
      </c>
      <c r="J2" s="853" t="s">
        <v>340</v>
      </c>
      <c r="K2" s="853" t="s">
        <v>685</v>
      </c>
      <c r="L2" s="874" t="s">
        <v>432</v>
      </c>
      <c r="M2" s="853" t="s">
        <v>2</v>
      </c>
      <c r="N2" s="877" t="s">
        <v>3</v>
      </c>
      <c r="O2" s="877"/>
      <c r="P2" s="877"/>
      <c r="Q2" s="877"/>
      <c r="R2" s="877"/>
      <c r="S2" s="877"/>
      <c r="T2" s="877"/>
      <c r="U2" s="38"/>
      <c r="V2" s="818" t="s">
        <v>1007</v>
      </c>
      <c r="W2" s="819"/>
      <c r="X2" s="819"/>
      <c r="Y2" s="819"/>
      <c r="Z2" s="820"/>
      <c r="AD2" s="653" t="s">
        <v>1004</v>
      </c>
      <c r="AE2" s="948" t="s">
        <v>570</v>
      </c>
      <c r="AF2" s="948"/>
      <c r="AG2" s="948"/>
    </row>
    <row r="3" spans="1:33" ht="52.8">
      <c r="A3" s="853"/>
      <c r="B3" s="853"/>
      <c r="C3" s="853"/>
      <c r="D3" s="853"/>
      <c r="E3" s="853"/>
      <c r="F3" s="853"/>
      <c r="G3" s="853"/>
      <c r="H3" s="853"/>
      <c r="I3" s="853"/>
      <c r="J3" s="853"/>
      <c r="K3" s="853"/>
      <c r="L3" s="874"/>
      <c r="M3" s="853"/>
      <c r="N3" s="38" t="s">
        <v>143</v>
      </c>
      <c r="O3" s="38" t="s">
        <v>145</v>
      </c>
      <c r="P3" s="38" t="s">
        <v>144</v>
      </c>
      <c r="Q3" s="38" t="s">
        <v>146</v>
      </c>
      <c r="R3" s="38" t="s">
        <v>147</v>
      </c>
      <c r="S3" s="38" t="s">
        <v>148</v>
      </c>
      <c r="T3" s="38" t="s">
        <v>149</v>
      </c>
      <c r="U3" s="38" t="s">
        <v>150</v>
      </c>
      <c r="V3" s="38" t="s">
        <v>459</v>
      </c>
      <c r="W3" s="38" t="s">
        <v>454</v>
      </c>
      <c r="X3" s="38" t="s">
        <v>455</v>
      </c>
      <c r="Y3" s="38" t="s">
        <v>456</v>
      </c>
      <c r="Z3" s="38" t="s">
        <v>457</v>
      </c>
      <c r="AD3" s="651" t="s">
        <v>1005</v>
      </c>
      <c r="AE3" s="650" t="s">
        <v>573</v>
      </c>
      <c r="AF3" s="571" t="s">
        <v>572</v>
      </c>
      <c r="AG3" s="571" t="s">
        <v>571</v>
      </c>
    </row>
    <row r="4" spans="1:33" ht="140.4" customHeight="1">
      <c r="A4" s="857" t="s">
        <v>973</v>
      </c>
      <c r="B4" s="870" t="s">
        <v>207</v>
      </c>
      <c r="C4" s="870" t="s">
        <v>5</v>
      </c>
      <c r="D4" s="870" t="s">
        <v>319</v>
      </c>
      <c r="E4" s="541" t="s">
        <v>7</v>
      </c>
      <c r="F4" s="484" t="s">
        <v>8</v>
      </c>
      <c r="G4" s="453">
        <v>0.95</v>
      </c>
      <c r="H4" s="457">
        <v>1</v>
      </c>
      <c r="I4" s="484" t="s">
        <v>634</v>
      </c>
      <c r="J4" s="477" t="s">
        <v>766</v>
      </c>
      <c r="K4" s="477" t="s">
        <v>921</v>
      </c>
      <c r="L4" s="874"/>
      <c r="M4" s="39" t="s">
        <v>129</v>
      </c>
      <c r="N4" s="84">
        <v>1</v>
      </c>
      <c r="O4" s="602"/>
      <c r="P4" s="84">
        <v>1</v>
      </c>
      <c r="Q4" s="602"/>
      <c r="R4" s="84">
        <v>1</v>
      </c>
      <c r="S4" s="602"/>
      <c r="T4" s="84">
        <v>1</v>
      </c>
      <c r="U4" s="614"/>
      <c r="V4" s="95">
        <f>IFERROR((O4*100%)/N4,"-")</f>
        <v>0</v>
      </c>
      <c r="W4" s="95">
        <f>IFERROR((Q4*100%)/P4,"-")</f>
        <v>0</v>
      </c>
      <c r="X4" s="95">
        <f>IFERROR((S4*100%)/R4,"-")</f>
        <v>0</v>
      </c>
      <c r="Y4" s="95">
        <f>IFERROR((U4*100%)/T4,"-")</f>
        <v>0</v>
      </c>
      <c r="Z4" s="95">
        <f>IFERROR(AVERAGE(V4:Y4),"-")</f>
        <v>0</v>
      </c>
      <c r="AD4" s="101"/>
      <c r="AE4" s="278"/>
      <c r="AF4" s="195"/>
      <c r="AG4" s="195"/>
    </row>
    <row r="5" spans="1:33" ht="93.75" customHeight="1">
      <c r="A5" s="857"/>
      <c r="B5" s="870"/>
      <c r="C5" s="870"/>
      <c r="D5" s="870"/>
      <c r="E5" s="736" t="s">
        <v>6</v>
      </c>
      <c r="F5" s="734" t="s">
        <v>764</v>
      </c>
      <c r="G5" s="453">
        <v>0.45</v>
      </c>
      <c r="H5" s="457">
        <v>0.8</v>
      </c>
      <c r="I5" s="734" t="s">
        <v>1046</v>
      </c>
      <c r="J5" s="733" t="s">
        <v>765</v>
      </c>
      <c r="K5" s="733" t="s">
        <v>763</v>
      </c>
      <c r="L5" s="874"/>
      <c r="M5" s="734" t="s">
        <v>129</v>
      </c>
      <c r="N5" s="84">
        <v>1</v>
      </c>
      <c r="O5" s="602"/>
      <c r="P5" s="84">
        <v>1</v>
      </c>
      <c r="Q5" s="602"/>
      <c r="R5" s="84">
        <v>1</v>
      </c>
      <c r="S5" s="602"/>
      <c r="T5" s="84">
        <v>1</v>
      </c>
      <c r="U5" s="614"/>
      <c r="V5" s="95">
        <f>IFERROR((O5*100%)/N5,"-")</f>
        <v>0</v>
      </c>
      <c r="W5" s="95">
        <f>IFERROR((Q5*100%)/P5,"-")</f>
        <v>0</v>
      </c>
      <c r="X5" s="95">
        <f>IFERROR((S5*100%)/R5,"-")</f>
        <v>0</v>
      </c>
      <c r="Y5" s="95">
        <f>IFERROR((U5*100%)/T5,"-")</f>
        <v>0</v>
      </c>
      <c r="Z5" s="95">
        <f>IFERROR(AVERAGE(V5:Y5),"-")</f>
        <v>0</v>
      </c>
      <c r="AD5" s="101"/>
      <c r="AE5" s="278"/>
      <c r="AF5" s="195"/>
      <c r="AG5" s="195"/>
    </row>
    <row r="6" spans="1:33" ht="97.5" customHeight="1">
      <c r="A6" s="857"/>
      <c r="B6" s="870"/>
      <c r="C6" s="870"/>
      <c r="D6" s="870"/>
      <c r="E6" s="484" t="s">
        <v>10</v>
      </c>
      <c r="F6" s="484" t="s">
        <v>11</v>
      </c>
      <c r="G6" s="453">
        <v>0.8</v>
      </c>
      <c r="H6" s="457">
        <v>0.9</v>
      </c>
      <c r="I6" s="484" t="s">
        <v>179</v>
      </c>
      <c r="J6" s="484" t="s">
        <v>770</v>
      </c>
      <c r="K6" s="484" t="s">
        <v>950</v>
      </c>
      <c r="L6" s="874"/>
      <c r="M6" s="39" t="s">
        <v>204</v>
      </c>
      <c r="N6" s="84">
        <v>1</v>
      </c>
      <c r="O6" s="602"/>
      <c r="P6" s="84">
        <v>1</v>
      </c>
      <c r="Q6" s="602"/>
      <c r="R6" s="84">
        <v>1</v>
      </c>
      <c r="S6" s="602"/>
      <c r="T6" s="84">
        <v>1</v>
      </c>
      <c r="U6" s="614"/>
      <c r="V6" s="95">
        <f t="shared" ref="V6:V28" si="0">IFERROR((O6*100%)/N6,"-")</f>
        <v>0</v>
      </c>
      <c r="W6" s="95">
        <f t="shared" ref="W6:W28" si="1">IFERROR((Q6*100%)/P6,"-")</f>
        <v>0</v>
      </c>
      <c r="X6" s="95">
        <f t="shared" ref="X6:X28" si="2">IFERROR((S6*100%)/R6,"-")</f>
        <v>0</v>
      </c>
      <c r="Y6" s="95">
        <f t="shared" ref="Y6:Y28" si="3">IFERROR((U6*100%)/T6,"-")</f>
        <v>0</v>
      </c>
      <c r="Z6" s="95">
        <f t="shared" ref="Z6:Z27" si="4">IFERROR(AVERAGE(V6:Y6),"-")</f>
        <v>0</v>
      </c>
      <c r="AD6" s="101"/>
      <c r="AE6" s="285"/>
      <c r="AF6" s="195"/>
      <c r="AG6" s="195"/>
    </row>
    <row r="7" spans="1:33" ht="113.25" customHeight="1">
      <c r="A7" s="857"/>
      <c r="B7" s="870"/>
      <c r="C7" s="870"/>
      <c r="D7" s="870"/>
      <c r="E7" s="485" t="s">
        <v>889</v>
      </c>
      <c r="F7" s="485" t="s">
        <v>17</v>
      </c>
      <c r="G7" s="483">
        <v>0.43</v>
      </c>
      <c r="H7" s="483">
        <v>0.6</v>
      </c>
      <c r="I7" s="485" t="s">
        <v>976</v>
      </c>
      <c r="J7" s="485" t="s">
        <v>901</v>
      </c>
      <c r="K7" s="485" t="s">
        <v>902</v>
      </c>
      <c r="L7" s="874"/>
      <c r="M7" s="39" t="s">
        <v>130</v>
      </c>
      <c r="N7" s="84">
        <v>1</v>
      </c>
      <c r="O7" s="602"/>
      <c r="P7" s="84">
        <v>1</v>
      </c>
      <c r="Q7" s="602"/>
      <c r="R7" s="84">
        <v>1</v>
      </c>
      <c r="S7" s="602"/>
      <c r="T7" s="84">
        <v>1</v>
      </c>
      <c r="U7" s="614"/>
      <c r="V7" s="95">
        <f t="shared" si="0"/>
        <v>0</v>
      </c>
      <c r="W7" s="95">
        <f t="shared" si="1"/>
        <v>0</v>
      </c>
      <c r="X7" s="95">
        <f t="shared" si="2"/>
        <v>0</v>
      </c>
      <c r="Y7" s="95">
        <f t="shared" si="3"/>
        <v>0</v>
      </c>
      <c r="Z7" s="95">
        <f t="shared" si="4"/>
        <v>0</v>
      </c>
      <c r="AD7" s="101"/>
      <c r="AE7" s="285"/>
      <c r="AF7" s="195"/>
      <c r="AG7" s="227"/>
    </row>
    <row r="8" spans="1:33" ht="97.5" customHeight="1">
      <c r="A8" s="857"/>
      <c r="B8" s="870"/>
      <c r="C8" s="870"/>
      <c r="D8" s="870"/>
      <c r="E8" s="484" t="s">
        <v>21</v>
      </c>
      <c r="F8" s="484" t="s">
        <v>22</v>
      </c>
      <c r="G8" s="48">
        <v>0.56000000000000005</v>
      </c>
      <c r="H8" s="457">
        <v>0.5</v>
      </c>
      <c r="I8" s="484" t="s">
        <v>182</v>
      </c>
      <c r="J8" s="484" t="s">
        <v>926</v>
      </c>
      <c r="K8" s="484" t="s">
        <v>925</v>
      </c>
      <c r="L8" s="874"/>
      <c r="M8" s="43" t="s">
        <v>130</v>
      </c>
      <c r="N8" s="84">
        <v>1</v>
      </c>
      <c r="O8" s="602"/>
      <c r="P8" s="84">
        <v>1</v>
      </c>
      <c r="Q8" s="602"/>
      <c r="R8" s="84">
        <v>1</v>
      </c>
      <c r="S8" s="602"/>
      <c r="T8" s="84">
        <v>1</v>
      </c>
      <c r="U8" s="614"/>
      <c r="V8" s="95">
        <f t="shared" si="0"/>
        <v>0</v>
      </c>
      <c r="W8" s="95">
        <f t="shared" si="1"/>
        <v>0</v>
      </c>
      <c r="X8" s="95">
        <f t="shared" si="2"/>
        <v>0</v>
      </c>
      <c r="Y8" s="95">
        <f t="shared" si="3"/>
        <v>0</v>
      </c>
      <c r="Z8" s="95">
        <f t="shared" si="4"/>
        <v>0</v>
      </c>
      <c r="AD8" s="101"/>
      <c r="AE8" s="285"/>
      <c r="AF8" s="195"/>
      <c r="AG8" s="227"/>
    </row>
    <row r="9" spans="1:33" ht="147.75" customHeight="1">
      <c r="A9" s="878" t="s">
        <v>31</v>
      </c>
      <c r="B9" s="865" t="s">
        <v>206</v>
      </c>
      <c r="C9" s="865" t="s">
        <v>29</v>
      </c>
      <c r="D9" s="865" t="s">
        <v>438</v>
      </c>
      <c r="E9" s="788" t="s">
        <v>30</v>
      </c>
      <c r="F9" s="494" t="s">
        <v>530</v>
      </c>
      <c r="G9" s="482">
        <v>0.7</v>
      </c>
      <c r="H9" s="490">
        <v>1</v>
      </c>
      <c r="I9" s="496" t="s">
        <v>531</v>
      </c>
      <c r="J9" s="496" t="s">
        <v>526</v>
      </c>
      <c r="K9" s="496" t="s">
        <v>980</v>
      </c>
      <c r="L9" s="874"/>
      <c r="M9" s="53" t="s">
        <v>1072</v>
      </c>
      <c r="N9" s="86">
        <v>1</v>
      </c>
      <c r="O9" s="602"/>
      <c r="P9" s="86">
        <v>1</v>
      </c>
      <c r="Q9" s="602"/>
      <c r="R9" s="85">
        <v>1</v>
      </c>
      <c r="S9" s="603"/>
      <c r="T9" s="85">
        <v>1</v>
      </c>
      <c r="U9" s="615"/>
      <c r="V9" s="95">
        <f t="shared" si="0"/>
        <v>0</v>
      </c>
      <c r="W9" s="95">
        <f t="shared" si="1"/>
        <v>0</v>
      </c>
      <c r="X9" s="95">
        <f t="shared" si="2"/>
        <v>0</v>
      </c>
      <c r="Y9" s="95">
        <f t="shared" si="3"/>
        <v>0</v>
      </c>
      <c r="Z9" s="95">
        <f t="shared" si="4"/>
        <v>0</v>
      </c>
      <c r="AC9" s="658"/>
      <c r="AD9" s="101"/>
      <c r="AE9" s="285"/>
      <c r="AF9" s="195"/>
      <c r="AG9" s="195"/>
    </row>
    <row r="10" spans="1:33" ht="118.5" customHeight="1">
      <c r="A10" s="878"/>
      <c r="B10" s="865"/>
      <c r="C10" s="865"/>
      <c r="D10" s="865"/>
      <c r="E10" s="790"/>
      <c r="F10" s="494" t="s">
        <v>951</v>
      </c>
      <c r="G10" s="482">
        <v>1</v>
      </c>
      <c r="H10" s="490">
        <v>1</v>
      </c>
      <c r="I10" s="496" t="s">
        <v>153</v>
      </c>
      <c r="J10" s="496" t="s">
        <v>960</v>
      </c>
      <c r="K10" s="496" t="s">
        <v>979</v>
      </c>
      <c r="L10" s="874"/>
      <c r="M10" s="496" t="s">
        <v>1073</v>
      </c>
      <c r="N10" s="86">
        <v>1</v>
      </c>
      <c r="O10" s="602"/>
      <c r="P10" s="86">
        <v>1</v>
      </c>
      <c r="Q10" s="602"/>
      <c r="R10" s="85">
        <v>1</v>
      </c>
      <c r="S10" s="603"/>
      <c r="T10" s="85">
        <v>1</v>
      </c>
      <c r="U10" s="615"/>
      <c r="V10" s="95">
        <f t="shared" ref="V10" si="5">IFERROR((O10*100%)/N10,"-")</f>
        <v>0</v>
      </c>
      <c r="W10" s="95">
        <f t="shared" ref="W10" si="6">IFERROR((Q10*100%)/P10,"-")</f>
        <v>0</v>
      </c>
      <c r="X10" s="95">
        <f t="shared" ref="X10" si="7">IFERROR((S10*100%)/R10,"-")</f>
        <v>0</v>
      </c>
      <c r="Y10" s="95">
        <f t="shared" ref="Y10" si="8">IFERROR((U10*100%)/T10,"-")</f>
        <v>0</v>
      </c>
      <c r="Z10" s="95">
        <f t="shared" ref="Z10" si="9">IFERROR(AVERAGE(V10:Y10),"-")</f>
        <v>0</v>
      </c>
      <c r="AC10" s="658"/>
      <c r="AD10" s="101"/>
      <c r="AE10" s="285"/>
      <c r="AF10" s="195"/>
      <c r="AG10" s="195"/>
    </row>
    <row r="11" spans="1:33" ht="92.4" customHeight="1">
      <c r="A11" s="878"/>
      <c r="B11" s="865"/>
      <c r="C11" s="865"/>
      <c r="D11" s="865"/>
      <c r="E11" s="49" t="s">
        <v>154</v>
      </c>
      <c r="F11" s="50" t="s">
        <v>155</v>
      </c>
      <c r="G11" s="56">
        <v>1.7999999999999999E-2</v>
      </c>
      <c r="H11" s="53" t="s">
        <v>156</v>
      </c>
      <c r="I11" s="53" t="s">
        <v>157</v>
      </c>
      <c r="J11" s="53" t="s">
        <v>439</v>
      </c>
      <c r="K11" s="53" t="s">
        <v>158</v>
      </c>
      <c r="L11" s="874"/>
      <c r="M11" s="53" t="s">
        <v>44</v>
      </c>
      <c r="N11" s="86">
        <v>0</v>
      </c>
      <c r="O11" s="602"/>
      <c r="P11" s="86">
        <v>0</v>
      </c>
      <c r="Q11" s="602"/>
      <c r="R11" s="86">
        <v>0</v>
      </c>
      <c r="S11" s="602"/>
      <c r="T11" s="86">
        <v>1</v>
      </c>
      <c r="U11" s="614"/>
      <c r="V11" s="95" t="str">
        <f t="shared" si="0"/>
        <v>-</v>
      </c>
      <c r="W11" s="95" t="str">
        <f t="shared" si="1"/>
        <v>-</v>
      </c>
      <c r="X11" s="95" t="str">
        <f t="shared" si="2"/>
        <v>-</v>
      </c>
      <c r="Y11" s="95">
        <f t="shared" si="3"/>
        <v>0</v>
      </c>
      <c r="Z11" s="95">
        <f t="shared" si="4"/>
        <v>0</v>
      </c>
      <c r="AC11" s="659"/>
      <c r="AD11" s="101"/>
      <c r="AE11" s="285"/>
      <c r="AF11" s="195"/>
      <c r="AG11" s="227"/>
    </row>
    <row r="12" spans="1:33" ht="76.95" customHeight="1">
      <c r="A12" s="878"/>
      <c r="B12" s="865"/>
      <c r="C12" s="865"/>
      <c r="D12" s="865"/>
      <c r="E12" s="194" t="s">
        <v>35</v>
      </c>
      <c r="F12" s="50" t="s">
        <v>36</v>
      </c>
      <c r="G12" s="51">
        <v>0.5</v>
      </c>
      <c r="H12" s="52">
        <v>0.7</v>
      </c>
      <c r="I12" s="51" t="s">
        <v>187</v>
      </c>
      <c r="J12" s="53" t="s">
        <v>159</v>
      </c>
      <c r="K12" s="53" t="s">
        <v>187</v>
      </c>
      <c r="L12" s="874"/>
      <c r="M12" s="53" t="s">
        <v>129</v>
      </c>
      <c r="N12" s="86">
        <v>1</v>
      </c>
      <c r="O12" s="602"/>
      <c r="P12" s="86">
        <v>1</v>
      </c>
      <c r="Q12" s="602"/>
      <c r="R12" s="86">
        <v>1</v>
      </c>
      <c r="S12" s="602"/>
      <c r="T12" s="86">
        <v>1</v>
      </c>
      <c r="U12" s="614"/>
      <c r="V12" s="95">
        <f t="shared" si="0"/>
        <v>0</v>
      </c>
      <c r="W12" s="95">
        <f t="shared" si="1"/>
        <v>0</v>
      </c>
      <c r="X12" s="95">
        <f t="shared" si="2"/>
        <v>0</v>
      </c>
      <c r="Y12" s="95">
        <f t="shared" si="3"/>
        <v>0</v>
      </c>
      <c r="Z12" s="95">
        <f t="shared" si="4"/>
        <v>0</v>
      </c>
      <c r="AC12" s="659"/>
      <c r="AD12" s="101"/>
      <c r="AE12" s="316"/>
      <c r="AF12" s="195"/>
      <c r="AG12" s="195"/>
    </row>
    <row r="13" spans="1:33" ht="87.6" customHeight="1">
      <c r="A13" s="878"/>
      <c r="B13" s="865"/>
      <c r="C13" s="865"/>
      <c r="D13" s="865"/>
      <c r="E13" s="788" t="s">
        <v>37</v>
      </c>
      <c r="F13" s="946" t="s">
        <v>36</v>
      </c>
      <c r="G13" s="834">
        <v>0.6</v>
      </c>
      <c r="H13" s="849">
        <v>0.8</v>
      </c>
      <c r="I13" s="834" t="s">
        <v>188</v>
      </c>
      <c r="J13" s="53" t="s">
        <v>1011</v>
      </c>
      <c r="K13" s="53" t="s">
        <v>1074</v>
      </c>
      <c r="L13" s="874"/>
      <c r="M13" s="53" t="s">
        <v>135</v>
      </c>
      <c r="N13" s="86">
        <v>0.5</v>
      </c>
      <c r="O13" s="602"/>
      <c r="P13" s="86">
        <v>1</v>
      </c>
      <c r="Q13" s="602"/>
      <c r="R13" s="86">
        <v>0</v>
      </c>
      <c r="S13" s="610"/>
      <c r="T13" s="86">
        <v>0</v>
      </c>
      <c r="U13" s="614"/>
      <c r="V13" s="95">
        <f t="shared" si="0"/>
        <v>0</v>
      </c>
      <c r="W13" s="95">
        <f t="shared" si="1"/>
        <v>0</v>
      </c>
      <c r="X13" s="95" t="str">
        <f t="shared" si="2"/>
        <v>-</v>
      </c>
      <c r="Y13" s="95" t="str">
        <f t="shared" si="3"/>
        <v>-</v>
      </c>
      <c r="Z13" s="95">
        <f t="shared" si="4"/>
        <v>0</v>
      </c>
      <c r="AC13" s="658"/>
      <c r="AD13" s="101"/>
      <c r="AE13" s="285"/>
      <c r="AF13" s="195"/>
      <c r="AG13" s="278"/>
    </row>
    <row r="14" spans="1:33" ht="87.6" customHeight="1">
      <c r="A14" s="878"/>
      <c r="B14" s="865"/>
      <c r="C14" s="865"/>
      <c r="D14" s="865"/>
      <c r="E14" s="790"/>
      <c r="F14" s="947"/>
      <c r="G14" s="835"/>
      <c r="H14" s="850"/>
      <c r="I14" s="835"/>
      <c r="J14" s="577" t="s">
        <v>160</v>
      </c>
      <c r="K14" s="577" t="s">
        <v>1010</v>
      </c>
      <c r="L14" s="874"/>
      <c r="M14" s="577" t="s">
        <v>1071</v>
      </c>
      <c r="N14" s="86">
        <v>1</v>
      </c>
      <c r="O14" s="602"/>
      <c r="P14" s="86">
        <v>0</v>
      </c>
      <c r="Q14" s="602"/>
      <c r="R14" s="197">
        <v>1</v>
      </c>
      <c r="S14" s="610"/>
      <c r="T14" s="86">
        <v>1</v>
      </c>
      <c r="U14" s="614"/>
      <c r="V14" s="95">
        <f t="shared" ref="V14" si="10">IFERROR((O14*100%)/N14,"-")</f>
        <v>0</v>
      </c>
      <c r="W14" s="95" t="str">
        <f t="shared" ref="W14" si="11">IFERROR((Q14*100%)/P14,"-")</f>
        <v>-</v>
      </c>
      <c r="X14" s="95">
        <f t="shared" ref="X14" si="12">IFERROR((S14*100%)/R14,"-")</f>
        <v>0</v>
      </c>
      <c r="Y14" s="95">
        <f t="shared" ref="Y14" si="13">IFERROR((U14*100%)/T14,"-")</f>
        <v>0</v>
      </c>
      <c r="Z14" s="95">
        <f t="shared" ref="Z14" si="14">IFERROR(AVERAGE(V14:Y14),"-")</f>
        <v>0</v>
      </c>
      <c r="AC14" s="658"/>
      <c r="AD14" s="101"/>
      <c r="AE14" s="285"/>
      <c r="AF14" s="195"/>
      <c r="AG14" s="278"/>
    </row>
    <row r="15" spans="1:33" ht="87.6" customHeight="1">
      <c r="A15" s="878"/>
      <c r="B15" s="865"/>
      <c r="C15" s="865"/>
      <c r="D15" s="865"/>
      <c r="E15" s="521" t="s">
        <v>38</v>
      </c>
      <c r="F15" s="527" t="s">
        <v>39</v>
      </c>
      <c r="G15" s="523">
        <v>0.7</v>
      </c>
      <c r="H15" s="522">
        <v>0.8</v>
      </c>
      <c r="I15" s="523" t="s">
        <v>189</v>
      </c>
      <c r="J15" s="529" t="s">
        <v>937</v>
      </c>
      <c r="K15" s="529" t="s">
        <v>938</v>
      </c>
      <c r="L15" s="874"/>
      <c r="M15" s="577" t="s">
        <v>130</v>
      </c>
      <c r="N15" s="86">
        <v>1</v>
      </c>
      <c r="O15" s="602"/>
      <c r="P15" s="86">
        <v>1</v>
      </c>
      <c r="Q15" s="602"/>
      <c r="R15" s="197">
        <v>1</v>
      </c>
      <c r="S15" s="610"/>
      <c r="T15" s="86">
        <v>1</v>
      </c>
      <c r="U15" s="614"/>
      <c r="V15" s="95">
        <f t="shared" ref="V15" si="15">IFERROR((O15*100%)/N15,"-")</f>
        <v>0</v>
      </c>
      <c r="W15" s="95">
        <f t="shared" ref="W15" si="16">IFERROR((Q15*100%)/P15,"-")</f>
        <v>0</v>
      </c>
      <c r="X15" s="95">
        <f t="shared" ref="X15" si="17">IFERROR((S15*100%)/R15,"-")</f>
        <v>0</v>
      </c>
      <c r="Y15" s="95">
        <f t="shared" ref="Y15" si="18">IFERROR((U15*100%)/T15,"-")</f>
        <v>0</v>
      </c>
      <c r="Z15" s="95">
        <f t="shared" ref="Z15" si="19">IFERROR(AVERAGE(V15:Y15),"-")</f>
        <v>0</v>
      </c>
      <c r="AC15" s="658"/>
      <c r="AD15" s="101"/>
      <c r="AE15" s="316"/>
      <c r="AF15" s="195"/>
      <c r="AG15" s="195"/>
    </row>
    <row r="16" spans="1:33" ht="82.5" customHeight="1">
      <c r="A16" s="878"/>
      <c r="B16" s="865"/>
      <c r="C16" s="865"/>
      <c r="D16" s="865"/>
      <c r="E16" s="865" t="s">
        <v>42</v>
      </c>
      <c r="F16" s="945" t="s">
        <v>43</v>
      </c>
      <c r="G16" s="880">
        <v>0.9</v>
      </c>
      <c r="H16" s="881">
        <v>0.9</v>
      </c>
      <c r="I16" s="880" t="s">
        <v>190</v>
      </c>
      <c r="J16" s="749" t="s">
        <v>1012</v>
      </c>
      <c r="K16" s="749" t="s">
        <v>1013</v>
      </c>
      <c r="L16" s="874"/>
      <c r="M16" s="53" t="s">
        <v>135</v>
      </c>
      <c r="N16" s="86">
        <v>1</v>
      </c>
      <c r="O16" s="602"/>
      <c r="P16" s="86">
        <v>1</v>
      </c>
      <c r="Q16" s="602"/>
      <c r="R16" s="86">
        <v>1</v>
      </c>
      <c r="S16" s="602"/>
      <c r="T16" s="86">
        <v>1</v>
      </c>
      <c r="U16" s="613"/>
      <c r="V16" s="95">
        <f t="shared" si="0"/>
        <v>0</v>
      </c>
      <c r="W16" s="95">
        <f t="shared" si="1"/>
        <v>0</v>
      </c>
      <c r="X16" s="95">
        <f t="shared" si="2"/>
        <v>0</v>
      </c>
      <c r="Y16" s="95">
        <f t="shared" si="3"/>
        <v>0</v>
      </c>
      <c r="Z16" s="95">
        <f t="shared" si="4"/>
        <v>0</v>
      </c>
      <c r="AC16" s="658"/>
      <c r="AD16" s="101"/>
      <c r="AE16" s="316"/>
      <c r="AF16" s="195"/>
      <c r="AG16" s="227"/>
    </row>
    <row r="17" spans="1:33" ht="67.5" customHeight="1">
      <c r="A17" s="878"/>
      <c r="B17" s="865"/>
      <c r="C17" s="865"/>
      <c r="D17" s="865"/>
      <c r="E17" s="865"/>
      <c r="F17" s="945"/>
      <c r="G17" s="880"/>
      <c r="H17" s="881"/>
      <c r="I17" s="880"/>
      <c r="J17" s="749" t="s">
        <v>198</v>
      </c>
      <c r="K17" s="749" t="s">
        <v>185</v>
      </c>
      <c r="L17" s="874"/>
      <c r="M17" s="53" t="s">
        <v>135</v>
      </c>
      <c r="N17" s="86">
        <v>0</v>
      </c>
      <c r="O17" s="602"/>
      <c r="P17" s="86">
        <v>0</v>
      </c>
      <c r="Q17" s="602"/>
      <c r="R17" s="86">
        <v>0</v>
      </c>
      <c r="S17" s="602"/>
      <c r="T17" s="86">
        <v>0</v>
      </c>
      <c r="U17" s="613"/>
      <c r="V17" s="95" t="str">
        <f t="shared" si="0"/>
        <v>-</v>
      </c>
      <c r="W17" s="95" t="str">
        <f t="shared" si="1"/>
        <v>-</v>
      </c>
      <c r="X17" s="95" t="str">
        <f t="shared" si="2"/>
        <v>-</v>
      </c>
      <c r="Y17" s="95" t="str">
        <f t="shared" si="3"/>
        <v>-</v>
      </c>
      <c r="Z17" s="95" t="str">
        <f t="shared" si="4"/>
        <v>-</v>
      </c>
      <c r="AC17" s="658"/>
      <c r="AD17" s="101"/>
      <c r="AE17" s="285"/>
      <c r="AF17" s="195"/>
      <c r="AG17" s="227"/>
    </row>
    <row r="18" spans="1:33" ht="76.2" customHeight="1">
      <c r="A18" s="878"/>
      <c r="B18" s="865"/>
      <c r="C18" s="865"/>
      <c r="D18" s="865"/>
      <c r="E18" s="865"/>
      <c r="F18" s="945"/>
      <c r="G18" s="880"/>
      <c r="H18" s="881"/>
      <c r="I18" s="880"/>
      <c r="J18" s="53" t="s">
        <v>45</v>
      </c>
      <c r="K18" s="53" t="s">
        <v>186</v>
      </c>
      <c r="L18" s="874"/>
      <c r="M18" s="51" t="s">
        <v>1067</v>
      </c>
      <c r="N18" s="86">
        <v>0.9</v>
      </c>
      <c r="O18" s="602"/>
      <c r="P18" s="86">
        <v>0.9</v>
      </c>
      <c r="Q18" s="602"/>
      <c r="R18" s="86">
        <v>0.9</v>
      </c>
      <c r="S18" s="602"/>
      <c r="T18" s="86">
        <v>0.9</v>
      </c>
      <c r="U18" s="613"/>
      <c r="V18" s="95">
        <f t="shared" si="0"/>
        <v>0</v>
      </c>
      <c r="W18" s="95">
        <f t="shared" si="1"/>
        <v>0</v>
      </c>
      <c r="X18" s="95">
        <f t="shared" si="2"/>
        <v>0</v>
      </c>
      <c r="Y18" s="95">
        <f t="shared" si="3"/>
        <v>0</v>
      </c>
      <c r="Z18" s="95">
        <f t="shared" si="4"/>
        <v>0</v>
      </c>
      <c r="AC18" s="660"/>
      <c r="AD18" s="101"/>
      <c r="AE18" s="285"/>
      <c r="AF18" s="195"/>
      <c r="AG18" s="195"/>
    </row>
    <row r="19" spans="1:33" ht="72.75" customHeight="1">
      <c r="A19" s="878"/>
      <c r="B19" s="865"/>
      <c r="C19" s="865"/>
      <c r="D19" s="865"/>
      <c r="E19" s="865"/>
      <c r="F19" s="945"/>
      <c r="G19" s="880"/>
      <c r="H19" s="881"/>
      <c r="I19" s="880"/>
      <c r="J19" s="53" t="s">
        <v>197</v>
      </c>
      <c r="K19" s="53" t="s">
        <v>981</v>
      </c>
      <c r="L19" s="874"/>
      <c r="M19" s="421" t="s">
        <v>135</v>
      </c>
      <c r="N19" s="86">
        <v>0</v>
      </c>
      <c r="O19" s="602"/>
      <c r="P19" s="96">
        <v>0</v>
      </c>
      <c r="Q19" s="602"/>
      <c r="R19" s="86">
        <v>0</v>
      </c>
      <c r="S19" s="602"/>
      <c r="T19" s="86">
        <v>1</v>
      </c>
      <c r="U19" s="613"/>
      <c r="V19" s="95" t="str">
        <f t="shared" si="0"/>
        <v>-</v>
      </c>
      <c r="W19" s="95" t="str">
        <f>IFERROR((Q19*100%)/P19,"-")</f>
        <v>-</v>
      </c>
      <c r="X19" s="95" t="str">
        <f t="shared" si="2"/>
        <v>-</v>
      </c>
      <c r="Y19" s="95">
        <f t="shared" si="3"/>
        <v>0</v>
      </c>
      <c r="Z19" s="95">
        <f t="shared" si="4"/>
        <v>0</v>
      </c>
      <c r="AC19" s="660"/>
      <c r="AD19" s="101"/>
      <c r="AE19" s="285"/>
      <c r="AF19" s="195"/>
      <c r="AG19" s="195"/>
    </row>
    <row r="20" spans="1:33" ht="72.75" customHeight="1">
      <c r="A20" s="878"/>
      <c r="B20" s="865"/>
      <c r="C20" s="891" t="s">
        <v>46</v>
      </c>
      <c r="D20" s="892"/>
      <c r="E20" s="346" t="s">
        <v>619</v>
      </c>
      <c r="F20" s="348" t="s">
        <v>17</v>
      </c>
      <c r="G20" s="348">
        <v>0.8</v>
      </c>
      <c r="H20" s="347">
        <v>0.9</v>
      </c>
      <c r="I20" s="348" t="s">
        <v>657</v>
      </c>
      <c r="J20" s="415" t="s">
        <v>536</v>
      </c>
      <c r="K20" s="415" t="s">
        <v>485</v>
      </c>
      <c r="L20" s="874"/>
      <c r="M20" s="51" t="s">
        <v>129</v>
      </c>
      <c r="N20" s="86">
        <v>0</v>
      </c>
      <c r="O20" s="602"/>
      <c r="P20" s="96">
        <v>1</v>
      </c>
      <c r="Q20" s="602"/>
      <c r="R20" s="86">
        <v>1</v>
      </c>
      <c r="S20" s="602"/>
      <c r="T20" s="86">
        <v>1</v>
      </c>
      <c r="U20" s="614"/>
      <c r="V20" s="95" t="str">
        <f t="shared" si="0"/>
        <v>-</v>
      </c>
      <c r="W20" s="95">
        <f>IFERROR((Q20*100%)/P20,"-")</f>
        <v>0</v>
      </c>
      <c r="X20" s="95">
        <f t="shared" si="2"/>
        <v>0</v>
      </c>
      <c r="Y20" s="95">
        <f t="shared" si="3"/>
        <v>0</v>
      </c>
      <c r="Z20" s="95">
        <f t="shared" si="4"/>
        <v>0</v>
      </c>
      <c r="AC20" s="659"/>
      <c r="AD20" s="101"/>
      <c r="AE20" s="647"/>
      <c r="AF20" s="195"/>
      <c r="AG20" s="227"/>
    </row>
    <row r="21" spans="1:33" ht="56.25" customHeight="1">
      <c r="A21" s="878"/>
      <c r="B21" s="865"/>
      <c r="C21" s="865" t="s">
        <v>49</v>
      </c>
      <c r="D21" s="879" t="s">
        <v>320</v>
      </c>
      <c r="E21" s="865" t="s">
        <v>50</v>
      </c>
      <c r="F21" s="865" t="s">
        <v>51</v>
      </c>
      <c r="G21" s="880">
        <v>0.9</v>
      </c>
      <c r="H21" s="881">
        <v>0.9</v>
      </c>
      <c r="I21" s="834" t="s">
        <v>563</v>
      </c>
      <c r="J21" s="50" t="s">
        <v>52</v>
      </c>
      <c r="K21" s="53" t="s">
        <v>53</v>
      </c>
      <c r="L21" s="874"/>
      <c r="M21" s="53" t="s">
        <v>131</v>
      </c>
      <c r="N21" s="86">
        <v>1</v>
      </c>
      <c r="O21" s="602"/>
      <c r="P21" s="86">
        <v>0</v>
      </c>
      <c r="Q21" s="602"/>
      <c r="R21" s="86">
        <v>0</v>
      </c>
      <c r="S21" s="602"/>
      <c r="T21" s="86">
        <v>0</v>
      </c>
      <c r="U21" s="614"/>
      <c r="V21" s="95">
        <f t="shared" si="0"/>
        <v>0</v>
      </c>
      <c r="W21" s="95" t="str">
        <f t="shared" ref="W21:W22" si="20">IFERROR((Q21*100%)/P21,"-")</f>
        <v>-</v>
      </c>
      <c r="X21" s="95" t="str">
        <f t="shared" si="2"/>
        <v>-</v>
      </c>
      <c r="Y21" s="95" t="str">
        <f t="shared" si="3"/>
        <v>-</v>
      </c>
      <c r="Z21" s="95">
        <f t="shared" si="4"/>
        <v>0</v>
      </c>
      <c r="AC21" s="659"/>
      <c r="AD21" s="101"/>
      <c r="AE21" s="647"/>
      <c r="AF21" s="195"/>
      <c r="AG21" s="227"/>
    </row>
    <row r="22" spans="1:33" ht="70.95" customHeight="1">
      <c r="A22" s="878"/>
      <c r="B22" s="865"/>
      <c r="C22" s="865"/>
      <c r="D22" s="879"/>
      <c r="E22" s="865"/>
      <c r="F22" s="865"/>
      <c r="G22" s="880"/>
      <c r="H22" s="881"/>
      <c r="I22" s="835"/>
      <c r="J22" s="50" t="s">
        <v>542</v>
      </c>
      <c r="K22" s="53" t="s">
        <v>541</v>
      </c>
      <c r="L22" s="874"/>
      <c r="M22" s="53" t="s">
        <v>129</v>
      </c>
      <c r="N22" s="86">
        <v>0</v>
      </c>
      <c r="O22" s="602"/>
      <c r="P22" s="86">
        <v>0.75</v>
      </c>
      <c r="Q22" s="602"/>
      <c r="R22" s="86">
        <v>0.8</v>
      </c>
      <c r="S22" s="602"/>
      <c r="T22" s="86">
        <v>0.9</v>
      </c>
      <c r="U22" s="614"/>
      <c r="V22" s="95" t="str">
        <f t="shared" si="0"/>
        <v>-</v>
      </c>
      <c r="W22" s="95">
        <f t="shared" si="20"/>
        <v>0</v>
      </c>
      <c r="X22" s="95">
        <f t="shared" si="2"/>
        <v>0</v>
      </c>
      <c r="Y22" s="95">
        <f t="shared" si="3"/>
        <v>0</v>
      </c>
      <c r="Z22" s="95">
        <f t="shared" si="4"/>
        <v>0</v>
      </c>
      <c r="AC22" s="659"/>
      <c r="AD22" s="101"/>
      <c r="AE22" s="647"/>
      <c r="AF22" s="195"/>
      <c r="AG22" s="227"/>
    </row>
    <row r="23" spans="1:33" ht="159" customHeight="1">
      <c r="A23" s="446" t="s">
        <v>873</v>
      </c>
      <c r="B23" s="448" t="s">
        <v>440</v>
      </c>
      <c r="C23" s="448" t="s">
        <v>441</v>
      </c>
      <c r="D23" s="448" t="s">
        <v>442</v>
      </c>
      <c r="E23" s="448" t="s">
        <v>70</v>
      </c>
      <c r="F23" s="448" t="s">
        <v>446</v>
      </c>
      <c r="G23" s="542">
        <v>4.0000000000000001E-3</v>
      </c>
      <c r="H23" s="543">
        <v>5.0000000000000001E-3</v>
      </c>
      <c r="I23" s="547" t="s">
        <v>72</v>
      </c>
      <c r="J23" s="62" t="s">
        <v>165</v>
      </c>
      <c r="K23" s="58" t="s">
        <v>166</v>
      </c>
      <c r="L23" s="874"/>
      <c r="M23" s="196" t="s">
        <v>74</v>
      </c>
      <c r="N23" s="91">
        <v>5.0000000000000001E-3</v>
      </c>
      <c r="O23" s="604"/>
      <c r="P23" s="91">
        <v>5.0000000000000001E-3</v>
      </c>
      <c r="Q23" s="604"/>
      <c r="R23" s="91">
        <v>5.0000000000000001E-3</v>
      </c>
      <c r="S23" s="604"/>
      <c r="T23" s="91">
        <v>5.0000000000000001E-3</v>
      </c>
      <c r="U23" s="616"/>
      <c r="V23" s="95" t="str">
        <f>IF(O23,IF(O23&gt;=0.5%,100%,IF(AND(O23&gt;0.4%),79%,59%)),"-")</f>
        <v>-</v>
      </c>
      <c r="W23" s="95" t="str">
        <f>IF(Q23,IF(Q23&gt;=0.5%,100%,IF(AND(Q23&gt;0.4%),79%,59%)),"-")</f>
        <v>-</v>
      </c>
      <c r="X23" s="95" t="str">
        <f>IF(S23,IF(S23&gt;=0.5%,100%,IF(AND(S23&gt;0.4%),79%,59%)),"-")</f>
        <v>-</v>
      </c>
      <c r="Y23" s="95" t="str">
        <f>IF(U23,IF(U23&gt;=0.5%,100%,IF(AND(U23&gt;0.4%),79%,59%)),"-")</f>
        <v>-</v>
      </c>
      <c r="Z23" s="95" t="str">
        <f t="shared" si="4"/>
        <v>-</v>
      </c>
      <c r="AC23" s="659"/>
      <c r="AD23" s="101"/>
      <c r="AE23" s="647"/>
      <c r="AF23" s="195"/>
      <c r="AG23" s="227"/>
    </row>
    <row r="24" spans="1:33" ht="117" customHeight="1">
      <c r="A24" s="791" t="s">
        <v>127</v>
      </c>
      <c r="B24" s="860" t="s">
        <v>78</v>
      </c>
      <c r="C24" s="860" t="s">
        <v>79</v>
      </c>
      <c r="D24" s="860" t="s">
        <v>90</v>
      </c>
      <c r="E24" s="860" t="s">
        <v>91</v>
      </c>
      <c r="F24" s="860" t="s">
        <v>92</v>
      </c>
      <c r="G24" s="859" t="s">
        <v>200</v>
      </c>
      <c r="H24" s="875">
        <v>0.3</v>
      </c>
      <c r="I24" s="64" t="s">
        <v>195</v>
      </c>
      <c r="J24" s="64" t="s">
        <v>172</v>
      </c>
      <c r="K24" s="64" t="s">
        <v>195</v>
      </c>
      <c r="L24" s="874"/>
      <c r="M24" s="64" t="s">
        <v>130</v>
      </c>
      <c r="N24" s="92">
        <v>0</v>
      </c>
      <c r="O24" s="602"/>
      <c r="P24" s="92" t="s">
        <v>903</v>
      </c>
      <c r="Q24" s="602"/>
      <c r="R24" s="92">
        <v>0</v>
      </c>
      <c r="S24" s="602"/>
      <c r="T24" s="92" t="s">
        <v>903</v>
      </c>
      <c r="U24" s="655"/>
      <c r="V24" s="95" t="str">
        <f>IF(O24,IF(O24&gt;=90%,100%,59%),"-")</f>
        <v>-</v>
      </c>
      <c r="W24" s="95" t="str">
        <f>IF(Q24,IF(Q24&gt;=90%,100%,59%),"-")</f>
        <v>-</v>
      </c>
      <c r="X24" s="95" t="str">
        <f>IF(S24,IF(S24&gt;=90%,100%,59%),"-")</f>
        <v>-</v>
      </c>
      <c r="Y24" s="95" t="str">
        <f>IF(U24,IF(U24&gt;=90%,100%,59%),"-")</f>
        <v>-</v>
      </c>
      <c r="Z24" s="95" t="str">
        <f t="shared" si="4"/>
        <v>-</v>
      </c>
      <c r="AC24" s="659"/>
      <c r="AD24" s="101"/>
      <c r="AE24" s="285"/>
      <c r="AF24" s="195"/>
      <c r="AG24" s="227"/>
    </row>
    <row r="25" spans="1:33" ht="99.75" customHeight="1">
      <c r="A25" s="809"/>
      <c r="B25" s="860"/>
      <c r="C25" s="860"/>
      <c r="D25" s="860"/>
      <c r="E25" s="860"/>
      <c r="F25" s="860"/>
      <c r="G25" s="859"/>
      <c r="H25" s="875"/>
      <c r="I25" s="64" t="s">
        <v>201</v>
      </c>
      <c r="J25" s="64" t="s">
        <v>202</v>
      </c>
      <c r="K25" s="64" t="s">
        <v>540</v>
      </c>
      <c r="L25" s="874"/>
      <c r="M25" s="64" t="s">
        <v>130</v>
      </c>
      <c r="N25" s="92">
        <v>0</v>
      </c>
      <c r="O25" s="602"/>
      <c r="P25" s="92">
        <v>0.8</v>
      </c>
      <c r="Q25" s="602"/>
      <c r="R25" s="92">
        <v>0.8</v>
      </c>
      <c r="S25" s="602"/>
      <c r="T25" s="92">
        <v>0.8</v>
      </c>
      <c r="U25" s="613"/>
      <c r="V25" s="95" t="str">
        <f t="shared" si="0"/>
        <v>-</v>
      </c>
      <c r="W25" s="95">
        <f t="shared" si="1"/>
        <v>0</v>
      </c>
      <c r="X25" s="95">
        <f t="shared" si="2"/>
        <v>0</v>
      </c>
      <c r="Y25" s="95">
        <f t="shared" si="3"/>
        <v>0</v>
      </c>
      <c r="Z25" s="95">
        <f t="shared" si="4"/>
        <v>0</v>
      </c>
      <c r="AC25" s="659"/>
      <c r="AD25" s="101"/>
      <c r="AE25" s="647"/>
      <c r="AF25" s="195"/>
      <c r="AG25" s="227"/>
    </row>
    <row r="26" spans="1:33" ht="73.5" customHeight="1">
      <c r="A26" s="791" t="s">
        <v>128</v>
      </c>
      <c r="B26" s="847" t="s">
        <v>444</v>
      </c>
      <c r="C26" s="847" t="s">
        <v>445</v>
      </c>
      <c r="D26" s="495" t="s">
        <v>99</v>
      </c>
      <c r="E26" s="495" t="s">
        <v>100</v>
      </c>
      <c r="F26" s="502" t="s">
        <v>101</v>
      </c>
      <c r="G26" s="503">
        <v>0.7</v>
      </c>
      <c r="H26" s="504">
        <v>0.8</v>
      </c>
      <c r="I26" s="501" t="s">
        <v>173</v>
      </c>
      <c r="J26" s="499" t="s">
        <v>908</v>
      </c>
      <c r="K26" s="499" t="s">
        <v>790</v>
      </c>
      <c r="L26" s="874"/>
      <c r="M26" s="70" t="s">
        <v>130</v>
      </c>
      <c r="N26" s="93">
        <v>0</v>
      </c>
      <c r="O26" s="605"/>
      <c r="P26" s="94">
        <v>0</v>
      </c>
      <c r="Q26" s="608"/>
      <c r="R26" s="94">
        <v>0</v>
      </c>
      <c r="S26" s="608"/>
      <c r="T26" s="94">
        <v>1</v>
      </c>
      <c r="U26" s="639"/>
      <c r="V26" s="95" t="str">
        <f t="shared" si="0"/>
        <v>-</v>
      </c>
      <c r="W26" s="95" t="str">
        <f t="shared" si="1"/>
        <v>-</v>
      </c>
      <c r="X26" s="95" t="str">
        <f t="shared" si="2"/>
        <v>-</v>
      </c>
      <c r="Y26" s="95">
        <f t="shared" si="3"/>
        <v>0</v>
      </c>
      <c r="Z26" s="95">
        <f t="shared" si="4"/>
        <v>0</v>
      </c>
      <c r="AC26" s="659"/>
      <c r="AD26" s="101"/>
      <c r="AE26" s="285"/>
      <c r="AF26" s="195"/>
      <c r="AG26" s="227"/>
    </row>
    <row r="27" spans="1:33" ht="93" customHeight="1">
      <c r="A27" s="809"/>
      <c r="B27" s="848"/>
      <c r="C27" s="848"/>
      <c r="D27" s="495" t="s">
        <v>954</v>
      </c>
      <c r="E27" s="502" t="s">
        <v>956</v>
      </c>
      <c r="F27" s="502" t="s">
        <v>957</v>
      </c>
      <c r="G27" s="503">
        <v>0.8</v>
      </c>
      <c r="H27" s="503" t="s">
        <v>955</v>
      </c>
      <c r="I27" s="502" t="s">
        <v>957</v>
      </c>
      <c r="J27" s="499" t="s">
        <v>958</v>
      </c>
      <c r="K27" s="499" t="s">
        <v>959</v>
      </c>
      <c r="L27" s="874"/>
      <c r="M27" s="70" t="s">
        <v>135</v>
      </c>
      <c r="N27" s="134">
        <v>1</v>
      </c>
      <c r="O27" s="640"/>
      <c r="P27" s="134">
        <v>1</v>
      </c>
      <c r="Q27" s="628"/>
      <c r="R27" s="134">
        <v>1</v>
      </c>
      <c r="S27" s="626"/>
      <c r="T27" s="134">
        <v>1</v>
      </c>
      <c r="U27" s="638"/>
      <c r="V27" s="95">
        <f t="shared" si="0"/>
        <v>0</v>
      </c>
      <c r="W27" s="95">
        <f t="shared" si="1"/>
        <v>0</v>
      </c>
      <c r="X27" s="95">
        <f t="shared" si="2"/>
        <v>0</v>
      </c>
      <c r="Y27" s="95">
        <f t="shared" si="3"/>
        <v>0</v>
      </c>
      <c r="Z27" s="95">
        <f t="shared" si="4"/>
        <v>0</v>
      </c>
      <c r="AC27" s="658"/>
      <c r="AD27" s="101"/>
      <c r="AE27" s="285"/>
      <c r="AF27" s="195"/>
      <c r="AG27" s="227"/>
    </row>
    <row r="28" spans="1:33" ht="45.6" customHeight="1">
      <c r="A28" s="827" t="s">
        <v>332</v>
      </c>
      <c r="B28" s="828"/>
      <c r="C28" s="828"/>
      <c r="D28" s="828"/>
      <c r="E28" s="828"/>
      <c r="F28" s="828"/>
      <c r="G28" s="828"/>
      <c r="H28" s="828"/>
      <c r="I28" s="828"/>
      <c r="J28" s="828"/>
      <c r="K28" s="828"/>
      <c r="L28" s="828"/>
      <c r="M28" s="829"/>
      <c r="N28" s="71"/>
      <c r="O28" s="71"/>
      <c r="P28" s="71"/>
      <c r="Q28" s="71"/>
      <c r="R28" s="71"/>
      <c r="S28" s="71"/>
      <c r="T28" s="71"/>
      <c r="U28" s="71"/>
      <c r="V28" s="40" t="str">
        <f t="shared" si="0"/>
        <v>-</v>
      </c>
      <c r="W28" s="40" t="str">
        <f t="shared" si="1"/>
        <v>-</v>
      </c>
      <c r="X28" s="40" t="str">
        <f t="shared" si="2"/>
        <v>-</v>
      </c>
      <c r="Y28" s="40" t="str">
        <f t="shared" si="3"/>
        <v>-</v>
      </c>
      <c r="Z28" s="127">
        <f>AVERAGE(Z4:Z27)</f>
        <v>0</v>
      </c>
      <c r="AC28" s="659"/>
      <c r="AD28" s="101"/>
      <c r="AE28" s="647"/>
      <c r="AF28" s="195"/>
      <c r="AG28" s="227"/>
    </row>
    <row r="29" spans="1:33">
      <c r="A29" s="932" t="s">
        <v>209</v>
      </c>
      <c r="B29" s="932"/>
      <c r="C29" s="932"/>
      <c r="D29" s="932"/>
      <c r="E29" s="932"/>
      <c r="F29" s="932"/>
      <c r="G29" s="932"/>
      <c r="H29" s="932"/>
      <c r="I29" s="932"/>
      <c r="J29" s="932"/>
      <c r="AC29" s="659"/>
      <c r="AD29" s="101"/>
      <c r="AE29" s="647"/>
      <c r="AF29" s="195"/>
      <c r="AG29" s="227"/>
    </row>
    <row r="30" spans="1:33">
      <c r="A30" s="933" t="s">
        <v>250</v>
      </c>
      <c r="B30" s="933"/>
      <c r="C30" s="933"/>
      <c r="D30" s="933"/>
      <c r="E30" s="933"/>
      <c r="F30" s="933"/>
      <c r="G30" s="933"/>
      <c r="H30" s="933"/>
      <c r="I30" s="933"/>
      <c r="J30" s="933"/>
      <c r="AC30" s="659"/>
      <c r="AD30" s="101"/>
      <c r="AE30" s="285"/>
      <c r="AF30" s="195"/>
      <c r="AG30" s="227"/>
    </row>
    <row r="31" spans="1:33">
      <c r="A31" s="933"/>
      <c r="B31" s="933"/>
      <c r="C31" s="933"/>
      <c r="D31" s="933"/>
      <c r="E31" s="933"/>
      <c r="F31" s="933"/>
      <c r="G31" s="933"/>
      <c r="H31" s="933"/>
      <c r="I31" s="933"/>
      <c r="J31" s="933"/>
      <c r="AC31" s="659"/>
      <c r="AD31" s="101"/>
      <c r="AE31" s="647"/>
      <c r="AF31" s="195"/>
      <c r="AG31" s="227"/>
    </row>
    <row r="32" spans="1:33">
      <c r="A32" s="933"/>
      <c r="B32" s="933"/>
      <c r="C32" s="933"/>
      <c r="D32" s="933"/>
      <c r="E32" s="933"/>
      <c r="F32" s="933"/>
      <c r="G32" s="933"/>
      <c r="H32" s="933"/>
      <c r="I32" s="933"/>
      <c r="J32" s="933"/>
      <c r="AC32" s="659"/>
      <c r="AD32" s="99"/>
      <c r="AE32" s="99"/>
      <c r="AF32" s="99"/>
      <c r="AG32" s="99"/>
    </row>
    <row r="33" spans="1:33" ht="38.25" customHeight="1">
      <c r="A33" s="853" t="s">
        <v>671</v>
      </c>
      <c r="B33" s="853" t="s">
        <v>668</v>
      </c>
      <c r="C33" s="853" t="s">
        <v>667</v>
      </c>
      <c r="D33" s="853" t="s">
        <v>0</v>
      </c>
      <c r="E33" s="853" t="s">
        <v>654</v>
      </c>
      <c r="F33" s="853" t="s">
        <v>832</v>
      </c>
      <c r="G33" s="853" t="s">
        <v>1</v>
      </c>
      <c r="H33" s="853" t="s">
        <v>645</v>
      </c>
      <c r="I33" s="853" t="s">
        <v>125</v>
      </c>
      <c r="J33" s="853" t="s">
        <v>812</v>
      </c>
      <c r="K33" s="853" t="s">
        <v>685</v>
      </c>
      <c r="L33" s="838" t="s">
        <v>432</v>
      </c>
      <c r="M33" s="853" t="s">
        <v>2</v>
      </c>
      <c r="N33" s="853" t="s">
        <v>210</v>
      </c>
      <c r="O33" s="853" t="s">
        <v>645</v>
      </c>
      <c r="P33" s="877" t="s">
        <v>3</v>
      </c>
      <c r="Q33" s="877"/>
      <c r="R33" s="877"/>
      <c r="S33" s="877"/>
      <c r="T33" s="877"/>
      <c r="U33" s="877"/>
      <c r="V33" s="877"/>
      <c r="W33" s="143"/>
      <c r="X33" s="818" t="s">
        <v>1007</v>
      </c>
      <c r="Y33" s="819"/>
      <c r="Z33" s="819"/>
      <c r="AA33" s="819"/>
      <c r="AB33" s="820"/>
      <c r="AC33" s="659"/>
      <c r="AD33" s="100"/>
      <c r="AE33" s="99"/>
      <c r="AF33" s="99"/>
      <c r="AG33" s="99"/>
    </row>
    <row r="34" spans="1:33" ht="52.8">
      <c r="A34" s="853"/>
      <c r="B34" s="853"/>
      <c r="C34" s="853"/>
      <c r="D34" s="853"/>
      <c r="E34" s="853"/>
      <c r="F34" s="853"/>
      <c r="G34" s="853"/>
      <c r="H34" s="853"/>
      <c r="I34" s="853"/>
      <c r="J34" s="853"/>
      <c r="K34" s="853"/>
      <c r="L34" s="839"/>
      <c r="M34" s="853"/>
      <c r="N34" s="853"/>
      <c r="O34" s="853"/>
      <c r="P34" s="38" t="s">
        <v>143</v>
      </c>
      <c r="Q34" s="38" t="s">
        <v>145</v>
      </c>
      <c r="R34" s="38" t="s">
        <v>144</v>
      </c>
      <c r="S34" s="38" t="s">
        <v>146</v>
      </c>
      <c r="T34" s="38" t="s">
        <v>147</v>
      </c>
      <c r="U34" s="38" t="s">
        <v>148</v>
      </c>
      <c r="V34" s="38" t="s">
        <v>149</v>
      </c>
      <c r="W34" s="38" t="s">
        <v>150</v>
      </c>
      <c r="X34" s="38" t="s">
        <v>458</v>
      </c>
      <c r="Y34" s="38" t="s">
        <v>454</v>
      </c>
      <c r="Z34" s="38" t="s">
        <v>455</v>
      </c>
      <c r="AA34" s="38" t="s">
        <v>456</v>
      </c>
      <c r="AB34" s="569" t="s">
        <v>457</v>
      </c>
      <c r="AC34" s="659"/>
      <c r="AD34" s="150"/>
      <c r="AE34" s="99"/>
      <c r="AF34" s="99"/>
      <c r="AG34" s="99"/>
    </row>
    <row r="35" spans="1:33" ht="104.25" customHeight="1">
      <c r="A35" s="878" t="s">
        <v>127</v>
      </c>
      <c r="B35" s="855" t="s">
        <v>78</v>
      </c>
      <c r="C35" s="855" t="s">
        <v>79</v>
      </c>
      <c r="D35" s="855" t="s">
        <v>253</v>
      </c>
      <c r="E35" s="855" t="s">
        <v>91</v>
      </c>
      <c r="F35" s="855" t="s">
        <v>92</v>
      </c>
      <c r="G35" s="856">
        <v>0.3</v>
      </c>
      <c r="H35" s="856">
        <v>0.7</v>
      </c>
      <c r="I35" s="855" t="s">
        <v>252</v>
      </c>
      <c r="J35" s="173" t="s">
        <v>212</v>
      </c>
      <c r="K35" s="173" t="s">
        <v>1068</v>
      </c>
      <c r="L35" s="839"/>
      <c r="M35" s="173" t="s">
        <v>135</v>
      </c>
      <c r="N35" s="148">
        <v>1</v>
      </c>
      <c r="O35" s="148">
        <v>1</v>
      </c>
      <c r="P35" s="148">
        <v>1</v>
      </c>
      <c r="Q35" s="59"/>
      <c r="R35" s="148">
        <v>1</v>
      </c>
      <c r="S35" s="59"/>
      <c r="T35" s="148">
        <v>1</v>
      </c>
      <c r="U35" s="59"/>
      <c r="V35" s="148">
        <v>1</v>
      </c>
      <c r="W35" s="78"/>
      <c r="X35" s="40">
        <f>IFERROR((Q35*100%)/P35,"-")</f>
        <v>0</v>
      </c>
      <c r="Y35" s="40">
        <f>IFERROR((S35*100%)/R35,"-")</f>
        <v>0</v>
      </c>
      <c r="Z35" s="40">
        <f>IFERROR((U35*100%)/T35,"-")</f>
        <v>0</v>
      </c>
      <c r="AA35" s="40">
        <f>IFERROR((W35*100%)/V35,"-")</f>
        <v>0</v>
      </c>
      <c r="AB35" s="648">
        <f>IFERROR(AVERAGE(X35:AA35),"-")</f>
        <v>0</v>
      </c>
      <c r="AC35" s="658"/>
      <c r="AD35" s="155"/>
      <c r="AE35" s="113"/>
      <c r="AF35" s="100"/>
      <c r="AG35" s="99"/>
    </row>
    <row r="36" spans="1:33" ht="105" customHeight="1">
      <c r="A36" s="878"/>
      <c r="B36" s="855"/>
      <c r="C36" s="855"/>
      <c r="D36" s="855"/>
      <c r="E36" s="855"/>
      <c r="F36" s="855"/>
      <c r="G36" s="856"/>
      <c r="H36" s="856"/>
      <c r="I36" s="855"/>
      <c r="J36" s="173" t="s">
        <v>517</v>
      </c>
      <c r="K36" s="173" t="s">
        <v>520</v>
      </c>
      <c r="L36" s="839"/>
      <c r="M36" s="173" t="s">
        <v>135</v>
      </c>
      <c r="N36" s="148">
        <v>1</v>
      </c>
      <c r="O36" s="148">
        <v>1</v>
      </c>
      <c r="P36" s="147">
        <v>1</v>
      </c>
      <c r="Q36" s="112"/>
      <c r="R36" s="147">
        <v>1</v>
      </c>
      <c r="S36" s="112"/>
      <c r="T36" s="147">
        <v>1</v>
      </c>
      <c r="U36" s="112"/>
      <c r="V36" s="147">
        <v>1</v>
      </c>
      <c r="W36" s="78"/>
      <c r="X36" s="40">
        <f t="shared" ref="X36:X40" si="21">IFERROR((Q36*100%)/P36,"-")</f>
        <v>0</v>
      </c>
      <c r="Y36" s="40">
        <f t="shared" ref="Y36:Y40" si="22">IFERROR((S36*100%)/R36,"-")</f>
        <v>0</v>
      </c>
      <c r="Z36" s="40">
        <f t="shared" ref="Z36:Z40" si="23">IFERROR((U36*100%)/T36,"-")</f>
        <v>0</v>
      </c>
      <c r="AA36" s="40">
        <f t="shared" ref="AA36:AA40" si="24">IFERROR((W36*100%)/V36,"-")</f>
        <v>0</v>
      </c>
      <c r="AB36" s="648">
        <f t="shared" ref="AB36:AB41" si="25">IFERROR(AVERAGE(X36:AA36),"-")</f>
        <v>0</v>
      </c>
      <c r="AC36" s="661"/>
      <c r="AD36" s="99"/>
      <c r="AE36" s="99"/>
      <c r="AF36" s="99"/>
      <c r="AG36" s="99"/>
    </row>
    <row r="37" spans="1:33" ht="69" customHeight="1">
      <c r="A37" s="878"/>
      <c r="B37" s="855"/>
      <c r="C37" s="855"/>
      <c r="D37" s="855"/>
      <c r="E37" s="855"/>
      <c r="F37" s="855"/>
      <c r="G37" s="856"/>
      <c r="H37" s="856"/>
      <c r="I37" s="855"/>
      <c r="J37" s="175" t="s">
        <v>519</v>
      </c>
      <c r="K37" s="175" t="s">
        <v>1069</v>
      </c>
      <c r="L37" s="839"/>
      <c r="M37" s="173" t="s">
        <v>135</v>
      </c>
      <c r="N37" s="148">
        <v>0</v>
      </c>
      <c r="O37" s="174">
        <v>0</v>
      </c>
      <c r="P37" s="147">
        <v>0.55000000000000004</v>
      </c>
      <c r="Q37" s="112"/>
      <c r="R37" s="147">
        <v>1</v>
      </c>
      <c r="S37" s="112"/>
      <c r="T37" s="147">
        <v>0</v>
      </c>
      <c r="U37" s="112"/>
      <c r="V37" s="147">
        <v>0</v>
      </c>
      <c r="W37" s="78"/>
      <c r="X37" s="40">
        <f t="shared" si="21"/>
        <v>0</v>
      </c>
      <c r="Y37" s="40">
        <f t="shared" si="22"/>
        <v>0</v>
      </c>
      <c r="Z37" s="40" t="str">
        <f t="shared" si="23"/>
        <v>-</v>
      </c>
      <c r="AA37" s="40" t="str">
        <f t="shared" si="24"/>
        <v>-</v>
      </c>
      <c r="AB37" s="648">
        <f t="shared" si="25"/>
        <v>0</v>
      </c>
      <c r="AC37" s="659"/>
      <c r="AD37" s="99"/>
      <c r="AE37" s="99"/>
      <c r="AF37" s="99"/>
      <c r="AG37" s="99"/>
    </row>
    <row r="38" spans="1:33" ht="180" customHeight="1">
      <c r="A38" s="878"/>
      <c r="B38" s="855"/>
      <c r="C38" s="855"/>
      <c r="D38" s="855"/>
      <c r="E38" s="855"/>
      <c r="F38" s="855"/>
      <c r="G38" s="856"/>
      <c r="H38" s="856"/>
      <c r="I38" s="855"/>
      <c r="J38" s="175" t="s">
        <v>521</v>
      </c>
      <c r="K38" s="175" t="s">
        <v>524</v>
      </c>
      <c r="L38" s="839"/>
      <c r="M38" s="173" t="s">
        <v>44</v>
      </c>
      <c r="N38" s="148">
        <v>0</v>
      </c>
      <c r="O38" s="174" t="s">
        <v>982</v>
      </c>
      <c r="P38" s="174">
        <v>1</v>
      </c>
      <c r="Q38" s="61"/>
      <c r="R38" s="174">
        <v>1</v>
      </c>
      <c r="S38" s="61"/>
      <c r="T38" s="174">
        <v>1</v>
      </c>
      <c r="U38" s="61"/>
      <c r="V38" s="174">
        <v>1</v>
      </c>
      <c r="W38" s="78"/>
      <c r="X38" s="40">
        <f t="shared" si="21"/>
        <v>0</v>
      </c>
      <c r="Y38" s="40">
        <f t="shared" si="22"/>
        <v>0</v>
      </c>
      <c r="Z38" s="40">
        <f t="shared" si="23"/>
        <v>0</v>
      </c>
      <c r="AA38" s="40">
        <f t="shared" si="24"/>
        <v>0</v>
      </c>
      <c r="AB38" s="648">
        <f t="shared" si="25"/>
        <v>0</v>
      </c>
      <c r="AC38" s="661"/>
      <c r="AD38" s="99"/>
      <c r="AE38" s="99"/>
      <c r="AF38" s="99"/>
      <c r="AG38" s="99"/>
    </row>
    <row r="39" spans="1:33" ht="113.25" customHeight="1">
      <c r="A39" s="878"/>
      <c r="B39" s="855"/>
      <c r="C39" s="855"/>
      <c r="D39" s="855"/>
      <c r="E39" s="855"/>
      <c r="F39" s="855"/>
      <c r="G39" s="856"/>
      <c r="H39" s="856"/>
      <c r="I39" s="855"/>
      <c r="J39" s="175" t="s">
        <v>522</v>
      </c>
      <c r="K39" s="175" t="s">
        <v>525</v>
      </c>
      <c r="L39" s="839"/>
      <c r="M39" s="173" t="s">
        <v>44</v>
      </c>
      <c r="N39" s="148">
        <v>0</v>
      </c>
      <c r="O39" s="174" t="s">
        <v>982</v>
      </c>
      <c r="P39" s="174">
        <v>1</v>
      </c>
      <c r="Q39" s="61"/>
      <c r="R39" s="174">
        <v>1</v>
      </c>
      <c r="S39" s="61"/>
      <c r="T39" s="174">
        <v>1</v>
      </c>
      <c r="U39" s="61"/>
      <c r="V39" s="174">
        <v>1</v>
      </c>
      <c r="W39" s="78"/>
      <c r="X39" s="40">
        <f t="shared" si="21"/>
        <v>0</v>
      </c>
      <c r="Y39" s="40">
        <f t="shared" si="22"/>
        <v>0</v>
      </c>
      <c r="Z39" s="40">
        <f t="shared" si="23"/>
        <v>0</v>
      </c>
      <c r="AA39" s="40">
        <f t="shared" si="24"/>
        <v>0</v>
      </c>
      <c r="AB39" s="648">
        <f t="shared" si="25"/>
        <v>0</v>
      </c>
      <c r="AC39" s="659"/>
      <c r="AD39" s="99"/>
      <c r="AE39" s="99"/>
      <c r="AF39" s="99"/>
      <c r="AG39" s="99"/>
    </row>
    <row r="40" spans="1:33" ht="79.5" customHeight="1">
      <c r="A40" s="878"/>
      <c r="B40" s="855"/>
      <c r="C40" s="855"/>
      <c r="D40" s="855"/>
      <c r="E40" s="855"/>
      <c r="F40" s="855"/>
      <c r="G40" s="856"/>
      <c r="H40" s="856"/>
      <c r="I40" s="855"/>
      <c r="J40" s="173" t="s">
        <v>523</v>
      </c>
      <c r="K40" s="173" t="s">
        <v>1070</v>
      </c>
      <c r="L40" s="840"/>
      <c r="M40" s="173" t="s">
        <v>135</v>
      </c>
      <c r="N40" s="148">
        <v>0.66</v>
      </c>
      <c r="O40" s="174" t="s">
        <v>498</v>
      </c>
      <c r="P40" s="174">
        <v>1</v>
      </c>
      <c r="Q40" s="61"/>
      <c r="R40" s="174">
        <v>1</v>
      </c>
      <c r="S40" s="61"/>
      <c r="T40" s="174">
        <v>1</v>
      </c>
      <c r="U40" s="61"/>
      <c r="V40" s="174">
        <v>1</v>
      </c>
      <c r="W40" s="78"/>
      <c r="X40" s="40">
        <f t="shared" si="21"/>
        <v>0</v>
      </c>
      <c r="Y40" s="40">
        <f t="shared" si="22"/>
        <v>0</v>
      </c>
      <c r="Z40" s="40">
        <f t="shared" si="23"/>
        <v>0</v>
      </c>
      <c r="AA40" s="40">
        <f t="shared" si="24"/>
        <v>0</v>
      </c>
      <c r="AB40" s="648">
        <f t="shared" si="25"/>
        <v>0</v>
      </c>
      <c r="AC40" s="658"/>
      <c r="AD40" s="99"/>
      <c r="AE40" s="99"/>
      <c r="AF40" s="99"/>
      <c r="AG40" s="99"/>
    </row>
    <row r="41" spans="1:33" ht="102" customHeight="1">
      <c r="A41" s="878"/>
      <c r="B41" s="855"/>
      <c r="C41" s="855"/>
      <c r="D41" s="855"/>
      <c r="E41" s="855"/>
      <c r="F41" s="855"/>
      <c r="G41" s="856"/>
      <c r="H41" s="856"/>
      <c r="I41" s="855"/>
      <c r="J41" s="175" t="s">
        <v>599</v>
      </c>
      <c r="K41" s="175" t="s">
        <v>600</v>
      </c>
      <c r="L41" s="689"/>
      <c r="M41" s="688" t="s">
        <v>1014</v>
      </c>
      <c r="N41" s="174">
        <v>0.9</v>
      </c>
      <c r="O41" s="174" t="s">
        <v>601</v>
      </c>
      <c r="P41" s="174">
        <v>0.9</v>
      </c>
      <c r="Q41" s="191"/>
      <c r="R41" s="174">
        <v>0.9</v>
      </c>
      <c r="S41" s="210"/>
      <c r="T41" s="174">
        <v>0.9</v>
      </c>
      <c r="U41" s="210"/>
      <c r="V41" s="174">
        <v>0.9</v>
      </c>
      <c r="W41" s="332"/>
      <c r="X41" s="40" t="str">
        <f>IF(Q41,IF(Q41&lt;30%,0%,IF(Q41&lt;55%,59%,IF(Q41&lt;90%,79%,IF(Q41&gt;=90%,100%)))),"-")</f>
        <v>-</v>
      </c>
      <c r="Y41" s="40" t="str">
        <f>IF(S41,IF(S41&lt;30%,0%,IF(S41&lt;55%,59%,IF(S41&lt;90%,79%,IF(S41&gt;=90%,100%)))),"-")</f>
        <v>-</v>
      </c>
      <c r="Z41" s="40" t="str">
        <f>IF(U41,IF(U41&lt;30%,0%,IF(U41&lt;55%,59%,IF(U41&lt;90%,79%,IF(U41&gt;=90%,100%)))),"-")</f>
        <v>-</v>
      </c>
      <c r="AA41" s="40" t="str">
        <f>IF(W41,IF(W41&lt;30%,0%,IF(W41&lt;55%,59%,IF(W41&lt;90%,79%,IF(W41&gt;=90%,100%)))),"-")</f>
        <v>-</v>
      </c>
      <c r="AB41" s="40" t="str">
        <f t="shared" si="25"/>
        <v>-</v>
      </c>
      <c r="AC41" s="658"/>
      <c r="AD41" s="99"/>
      <c r="AE41" s="99"/>
      <c r="AF41" s="99"/>
      <c r="AG41" s="99"/>
    </row>
    <row r="42" spans="1:33" ht="43.5" customHeight="1">
      <c r="A42" s="836" t="s">
        <v>332</v>
      </c>
      <c r="B42" s="837"/>
      <c r="C42" s="837"/>
      <c r="D42" s="837"/>
      <c r="E42" s="837"/>
      <c r="F42" s="837"/>
      <c r="G42" s="837"/>
      <c r="H42" s="837"/>
      <c r="I42" s="837"/>
      <c r="J42" s="837"/>
      <c r="K42" s="949"/>
      <c r="L42" s="181"/>
      <c r="M42" s="181"/>
      <c r="N42" s="181"/>
      <c r="O42" s="181"/>
      <c r="P42" s="181"/>
      <c r="Q42" s="181"/>
      <c r="R42" s="181"/>
      <c r="S42" s="181"/>
      <c r="T42" s="181"/>
      <c r="U42" s="181"/>
      <c r="V42" s="181"/>
      <c r="W42" s="181"/>
      <c r="X42" s="181"/>
      <c r="Y42" s="181"/>
      <c r="Z42" s="181"/>
      <c r="AA42" s="181"/>
      <c r="AB42" s="649">
        <f>AVERAGE(AB35:AB41)</f>
        <v>0</v>
      </c>
      <c r="AD42" s="99"/>
      <c r="AE42" s="99"/>
      <c r="AF42" s="99"/>
      <c r="AG42" s="99"/>
    </row>
  </sheetData>
  <mergeCells count="85">
    <mergeCell ref="AE2:AG2"/>
    <mergeCell ref="X33:AB33"/>
    <mergeCell ref="E2:E3"/>
    <mergeCell ref="A42:K42"/>
    <mergeCell ref="L2:L27"/>
    <mergeCell ref="I21:I22"/>
    <mergeCell ref="M2:M3"/>
    <mergeCell ref="N2:T2"/>
    <mergeCell ref="G2:G3"/>
    <mergeCell ref="H2:H3"/>
    <mergeCell ref="I2:I3"/>
    <mergeCell ref="J2:J3"/>
    <mergeCell ref="K2:K3"/>
    <mergeCell ref="A2:A3"/>
    <mergeCell ref="B2:B3"/>
    <mergeCell ref="C2:C3"/>
    <mergeCell ref="A1:D1"/>
    <mergeCell ref="G24:G25"/>
    <mergeCell ref="H24:H25"/>
    <mergeCell ref="A26:A27"/>
    <mergeCell ref="B26:B27"/>
    <mergeCell ref="C26:C27"/>
    <mergeCell ref="A24:A25"/>
    <mergeCell ref="B24:B25"/>
    <mergeCell ref="C24:C25"/>
    <mergeCell ref="D24:D25"/>
    <mergeCell ref="E24:E25"/>
    <mergeCell ref="F24:F25"/>
    <mergeCell ref="A4:A8"/>
    <mergeCell ref="B4:B8"/>
    <mergeCell ref="C4:C8"/>
    <mergeCell ref="D21:D22"/>
    <mergeCell ref="D2:D3"/>
    <mergeCell ref="C20:D20"/>
    <mergeCell ref="E21:E22"/>
    <mergeCell ref="A9:A22"/>
    <mergeCell ref="B9:B22"/>
    <mergeCell ref="C9:C19"/>
    <mergeCell ref="C21:C22"/>
    <mergeCell ref="D9:D19"/>
    <mergeCell ref="E9:E10"/>
    <mergeCell ref="E16:E19"/>
    <mergeCell ref="D4:D8"/>
    <mergeCell ref="E13:E14"/>
    <mergeCell ref="B33:B34"/>
    <mergeCell ref="C33:C34"/>
    <mergeCell ref="D33:D34"/>
    <mergeCell ref="E33:E34"/>
    <mergeCell ref="A28:M28"/>
    <mergeCell ref="F33:F34"/>
    <mergeCell ref="G33:G34"/>
    <mergeCell ref="H33:H34"/>
    <mergeCell ref="I33:I34"/>
    <mergeCell ref="A30:J32"/>
    <mergeCell ref="F2:F3"/>
    <mergeCell ref="J33:J34"/>
    <mergeCell ref="I35:I41"/>
    <mergeCell ref="H35:H41"/>
    <mergeCell ref="G35:G41"/>
    <mergeCell ref="F35:F41"/>
    <mergeCell ref="F21:F22"/>
    <mergeCell ref="F13:F14"/>
    <mergeCell ref="V2:Z2"/>
    <mergeCell ref="P33:V33"/>
    <mergeCell ref="K33:K34"/>
    <mergeCell ref="M33:M34"/>
    <mergeCell ref="N33:N34"/>
    <mergeCell ref="O33:O34"/>
    <mergeCell ref="L33:L40"/>
    <mergeCell ref="B35:B41"/>
    <mergeCell ref="A35:A41"/>
    <mergeCell ref="G13:G14"/>
    <mergeCell ref="H13:H14"/>
    <mergeCell ref="I13:I14"/>
    <mergeCell ref="A29:J29"/>
    <mergeCell ref="I16:I19"/>
    <mergeCell ref="G21:G22"/>
    <mergeCell ref="H21:H22"/>
    <mergeCell ref="F16:F19"/>
    <mergeCell ref="G16:G19"/>
    <mergeCell ref="H16:H19"/>
    <mergeCell ref="E35:E41"/>
    <mergeCell ref="D35:D41"/>
    <mergeCell ref="C35:C41"/>
    <mergeCell ref="A33:A34"/>
  </mergeCells>
  <conditionalFormatting sqref="V21:Z22 V25:Y28 Z16:Z27 V16:Y23 X35:AB40 V4:Z15">
    <cfRule type="cellIs" dxfId="1747" priority="302" operator="lessThan">
      <formula>0.6</formula>
    </cfRule>
    <cfRule type="cellIs" dxfId="1746" priority="303" operator="between">
      <formula>60%</formula>
      <formula>79%</formula>
    </cfRule>
    <cfRule type="cellIs" dxfId="1745" priority="304" operator="between">
      <formula>80%</formula>
      <formula>100%</formula>
    </cfRule>
  </conditionalFormatting>
  <conditionalFormatting sqref="V23:Y23">
    <cfRule type="cellIs" dxfId="1744" priority="251" operator="lessThan">
      <formula>0.6</formula>
    </cfRule>
    <cfRule type="cellIs" dxfId="1743" priority="252" operator="between">
      <formula>60%</formula>
      <formula>79%</formula>
    </cfRule>
    <cfRule type="cellIs" dxfId="1742" priority="253" operator="between">
      <formula>80%</formula>
      <formula>100%</formula>
    </cfRule>
  </conditionalFormatting>
  <conditionalFormatting sqref="V23:Y23">
    <cfRule type="cellIs" dxfId="1741" priority="248" operator="lessThan">
      <formula>0.6</formula>
    </cfRule>
    <cfRule type="cellIs" dxfId="1740" priority="249" operator="between">
      <formula>60%</formula>
      <formula>79%</formula>
    </cfRule>
    <cfRule type="cellIs" dxfId="1739" priority="250" operator="between">
      <formula>80%</formula>
      <formula>100%</formula>
    </cfRule>
  </conditionalFormatting>
  <conditionalFormatting sqref="V23:Y23">
    <cfRule type="cellIs" dxfId="1738" priority="245" operator="lessThan">
      <formula>0.6</formula>
    </cfRule>
    <cfRule type="cellIs" dxfId="1737" priority="246" operator="between">
      <formula>60%</formula>
      <formula>79%</formula>
    </cfRule>
    <cfRule type="cellIs" dxfId="1736" priority="247" operator="between">
      <formula>80%</formula>
      <formula>100%</formula>
    </cfRule>
  </conditionalFormatting>
  <conditionalFormatting sqref="V23:Y23">
    <cfRule type="cellIs" dxfId="1735" priority="242" operator="lessThan">
      <formula>0.6</formula>
    </cfRule>
    <cfRule type="cellIs" dxfId="1734" priority="243" operator="between">
      <formula>60%</formula>
      <formula>79%</formula>
    </cfRule>
    <cfRule type="cellIs" dxfId="1733" priority="244" operator="between">
      <formula>80%</formula>
      <formula>100%</formula>
    </cfRule>
  </conditionalFormatting>
  <conditionalFormatting sqref="V23:Y23">
    <cfRule type="cellIs" dxfId="1732" priority="239" operator="lessThan">
      <formula>0.6</formula>
    </cfRule>
    <cfRule type="cellIs" dxfId="1731" priority="240" operator="between">
      <formula>60%</formula>
      <formula>79%</formula>
    </cfRule>
    <cfRule type="cellIs" dxfId="1730" priority="241" operator="between">
      <formula>80%</formula>
      <formula>100%</formula>
    </cfRule>
  </conditionalFormatting>
  <conditionalFormatting sqref="V23:Y23">
    <cfRule type="cellIs" dxfId="1729" priority="236" operator="lessThan">
      <formula>0.6</formula>
    </cfRule>
    <cfRule type="cellIs" dxfId="1728" priority="237" operator="between">
      <formula>60%</formula>
      <formula>79%</formula>
    </cfRule>
    <cfRule type="cellIs" dxfId="1727" priority="238" operator="between">
      <formula>80%</formula>
      <formula>100%</formula>
    </cfRule>
  </conditionalFormatting>
  <conditionalFormatting sqref="V23:Y23">
    <cfRule type="cellIs" dxfId="1726" priority="233" operator="lessThan">
      <formula>0.6</formula>
    </cfRule>
    <cfRule type="cellIs" dxfId="1725" priority="234" operator="between">
      <formula>60%</formula>
      <formula>79%</formula>
    </cfRule>
    <cfRule type="cellIs" dxfId="1724" priority="235" operator="between">
      <formula>80%</formula>
      <formula>100%</formula>
    </cfRule>
  </conditionalFormatting>
  <conditionalFormatting sqref="V23:Y23">
    <cfRule type="cellIs" dxfId="1723" priority="230" operator="lessThan">
      <formula>0.6</formula>
    </cfRule>
    <cfRule type="cellIs" dxfId="1722" priority="231" operator="between">
      <formula>60%</formula>
      <formula>79%</formula>
    </cfRule>
    <cfRule type="cellIs" dxfId="1721" priority="232" operator="between">
      <formula>80%</formula>
      <formula>100%</formula>
    </cfRule>
  </conditionalFormatting>
  <conditionalFormatting sqref="V23:Y23">
    <cfRule type="cellIs" dxfId="1720" priority="227" operator="lessThan">
      <formula>0.6</formula>
    </cfRule>
    <cfRule type="cellIs" dxfId="1719" priority="228" operator="between">
      <formula>60%</formula>
      <formula>79%</formula>
    </cfRule>
    <cfRule type="cellIs" dxfId="1718" priority="229" operator="between">
      <formula>80%</formula>
      <formula>100%</formula>
    </cfRule>
  </conditionalFormatting>
  <conditionalFormatting sqref="V23:Y23">
    <cfRule type="cellIs" dxfId="1717" priority="224" operator="lessThan">
      <formula>0.6</formula>
    </cfRule>
    <cfRule type="cellIs" dxfId="1716" priority="225" operator="between">
      <formula>60%</formula>
      <formula>79%</formula>
    </cfRule>
    <cfRule type="cellIs" dxfId="1715" priority="226" operator="between">
      <formula>80%</formula>
      <formula>100%</formula>
    </cfRule>
  </conditionalFormatting>
  <conditionalFormatting sqref="V23:Y23">
    <cfRule type="cellIs" dxfId="1714" priority="221" operator="lessThan">
      <formula>0.6</formula>
    </cfRule>
    <cfRule type="cellIs" dxfId="1713" priority="222" operator="between">
      <formula>60%</formula>
      <formula>79%</formula>
    </cfRule>
    <cfRule type="cellIs" dxfId="1712" priority="223" operator="between">
      <formula>80%</formula>
      <formula>100%</formula>
    </cfRule>
  </conditionalFormatting>
  <conditionalFormatting sqref="V23:Y23">
    <cfRule type="cellIs" dxfId="1711" priority="218" operator="lessThan">
      <formula>0.6</formula>
    </cfRule>
    <cfRule type="cellIs" dxfId="1710" priority="219" operator="between">
      <formula>60%</formula>
      <formula>79%</formula>
    </cfRule>
    <cfRule type="cellIs" dxfId="1709" priority="220" operator="between">
      <formula>80%</formula>
      <formula>100%</formula>
    </cfRule>
  </conditionalFormatting>
  <conditionalFormatting sqref="V23:Y23">
    <cfRule type="cellIs" dxfId="1708" priority="215" operator="lessThan">
      <formula>0.6</formula>
    </cfRule>
    <cfRule type="cellIs" dxfId="1707" priority="216" operator="between">
      <formula>60%</formula>
      <formula>79%</formula>
    </cfRule>
    <cfRule type="cellIs" dxfId="1706" priority="217" operator="between">
      <formula>80%</formula>
      <formula>100%</formula>
    </cfRule>
  </conditionalFormatting>
  <conditionalFormatting sqref="V23:Y23">
    <cfRule type="cellIs" dxfId="1705" priority="212" operator="lessThan">
      <formula>0.6</formula>
    </cfRule>
    <cfRule type="cellIs" dxfId="1704" priority="213" operator="between">
      <formula>60%</formula>
      <formula>79%</formula>
    </cfRule>
    <cfRule type="cellIs" dxfId="1703" priority="214" operator="between">
      <formula>80%</formula>
      <formula>100%</formula>
    </cfRule>
  </conditionalFormatting>
  <conditionalFormatting sqref="V23:Y23">
    <cfRule type="cellIs" dxfId="1702" priority="209" operator="lessThan">
      <formula>0.6</formula>
    </cfRule>
    <cfRule type="cellIs" dxfId="1701" priority="210" operator="between">
      <formula>60%</formula>
      <formula>79%</formula>
    </cfRule>
    <cfRule type="cellIs" dxfId="1700" priority="211" operator="between">
      <formula>80%</formula>
      <formula>100%</formula>
    </cfRule>
  </conditionalFormatting>
  <conditionalFormatting sqref="V23:Y23">
    <cfRule type="cellIs" dxfId="1699" priority="206" operator="lessThan">
      <formula>0.6</formula>
    </cfRule>
    <cfRule type="cellIs" dxfId="1698" priority="207" operator="between">
      <formula>60%</formula>
      <formula>79%</formula>
    </cfRule>
    <cfRule type="cellIs" dxfId="1697" priority="208" operator="between">
      <formula>80%</formula>
      <formula>100%</formula>
    </cfRule>
  </conditionalFormatting>
  <conditionalFormatting sqref="V23:W23">
    <cfRule type="cellIs" dxfId="1696" priority="203" operator="lessThan">
      <formula>0.6</formula>
    </cfRule>
    <cfRule type="cellIs" dxfId="1695" priority="204" operator="between">
      <formula>60%</formula>
      <formula>79%</formula>
    </cfRule>
    <cfRule type="cellIs" dxfId="1694" priority="205" operator="between">
      <formula>80%</formula>
      <formula>100%</formula>
    </cfRule>
  </conditionalFormatting>
  <conditionalFormatting sqref="V23:Y23">
    <cfRule type="cellIs" dxfId="1693" priority="200" operator="lessThan">
      <formula>0.6</formula>
    </cfRule>
    <cfRule type="cellIs" dxfId="1692" priority="201" operator="between">
      <formula>60%</formula>
      <formula>79%</formula>
    </cfRule>
    <cfRule type="cellIs" dxfId="1691" priority="202" operator="between">
      <formula>80%</formula>
      <formula>100%</formula>
    </cfRule>
  </conditionalFormatting>
  <conditionalFormatting sqref="V23:Y23">
    <cfRule type="cellIs" dxfId="1690" priority="197" operator="lessThan">
      <formula>0.6</formula>
    </cfRule>
    <cfRule type="cellIs" dxfId="1689" priority="198" operator="between">
      <formula>60%</formula>
      <formula>79%</formula>
    </cfRule>
    <cfRule type="cellIs" dxfId="1688" priority="199" operator="between">
      <formula>80%</formula>
      <formula>100%</formula>
    </cfRule>
  </conditionalFormatting>
  <conditionalFormatting sqref="V23:Y23">
    <cfRule type="cellIs" dxfId="1687" priority="194" operator="lessThan">
      <formula>0.6</formula>
    </cfRule>
    <cfRule type="cellIs" dxfId="1686" priority="195" operator="between">
      <formula>60%</formula>
      <formula>79%</formula>
    </cfRule>
    <cfRule type="cellIs" dxfId="1685" priority="196" operator="between">
      <formula>80%</formula>
      <formula>100%</formula>
    </cfRule>
  </conditionalFormatting>
  <conditionalFormatting sqref="V23:Y23">
    <cfRule type="cellIs" dxfId="1684" priority="191" operator="lessThan">
      <formula>0.6</formula>
    </cfRule>
    <cfRule type="cellIs" dxfId="1683" priority="192" operator="between">
      <formula>60%</formula>
      <formula>79%</formula>
    </cfRule>
    <cfRule type="cellIs" dxfId="1682" priority="193" operator="between">
      <formula>80%</formula>
      <formula>100%</formula>
    </cfRule>
  </conditionalFormatting>
  <conditionalFormatting sqref="V23:Y23">
    <cfRule type="cellIs" dxfId="1681" priority="188" operator="lessThan">
      <formula>0.6</formula>
    </cfRule>
    <cfRule type="cellIs" dxfId="1680" priority="189" operator="between">
      <formula>60%</formula>
      <formula>79%</formula>
    </cfRule>
    <cfRule type="cellIs" dxfId="1679" priority="190" operator="between">
      <formula>80%</formula>
      <formula>100%</formula>
    </cfRule>
  </conditionalFormatting>
  <conditionalFormatting sqref="V23:Y23">
    <cfRule type="cellIs" dxfId="1678" priority="185" operator="lessThan">
      <formula>0.6</formula>
    </cfRule>
    <cfRule type="cellIs" dxfId="1677" priority="186" operator="between">
      <formula>60%</formula>
      <formula>79%</formula>
    </cfRule>
    <cfRule type="cellIs" dxfId="1676" priority="187" operator="between">
      <formula>80%</formula>
      <formula>100%</formula>
    </cfRule>
  </conditionalFormatting>
  <conditionalFormatting sqref="V23:Y23">
    <cfRule type="cellIs" dxfId="1675" priority="182" operator="lessThan">
      <formula>0.6</formula>
    </cfRule>
    <cfRule type="cellIs" dxfId="1674" priority="183" operator="between">
      <formula>60%</formula>
      <formula>79%</formula>
    </cfRule>
    <cfRule type="cellIs" dxfId="1673" priority="184" operator="between">
      <formula>80%</formula>
      <formula>100%</formula>
    </cfRule>
  </conditionalFormatting>
  <conditionalFormatting sqref="V23:Y23">
    <cfRule type="cellIs" dxfId="1672" priority="179" operator="lessThan">
      <formula>0.6</formula>
    </cfRule>
    <cfRule type="cellIs" dxfId="1671" priority="180" operator="between">
      <formula>60%</formula>
      <formula>79%</formula>
    </cfRule>
    <cfRule type="cellIs" dxfId="1670" priority="181" operator="between">
      <formula>80%</formula>
      <formula>100%</formula>
    </cfRule>
  </conditionalFormatting>
  <conditionalFormatting sqref="X23">
    <cfRule type="cellIs" dxfId="1669" priority="176" operator="lessThan">
      <formula>0.6</formula>
    </cfRule>
    <cfRule type="cellIs" dxfId="1668" priority="177" operator="between">
      <formula>60%</formula>
      <formula>79%</formula>
    </cfRule>
    <cfRule type="cellIs" dxfId="1667" priority="178" operator="between">
      <formula>80%</formula>
      <formula>100%</formula>
    </cfRule>
  </conditionalFormatting>
  <conditionalFormatting sqref="X23">
    <cfRule type="cellIs" dxfId="1666" priority="173" operator="lessThan">
      <formula>0.6</formula>
    </cfRule>
    <cfRule type="cellIs" dxfId="1665" priority="174" operator="between">
      <formula>60%</formula>
      <formula>79%</formula>
    </cfRule>
    <cfRule type="cellIs" dxfId="1664" priority="175" operator="between">
      <formula>80%</formula>
      <formula>100%</formula>
    </cfRule>
  </conditionalFormatting>
  <conditionalFormatting sqref="X23">
    <cfRule type="cellIs" dxfId="1663" priority="170" operator="lessThan">
      <formula>0.6</formula>
    </cfRule>
    <cfRule type="cellIs" dxfId="1662" priority="171" operator="between">
      <formula>60%</formula>
      <formula>79%</formula>
    </cfRule>
    <cfRule type="cellIs" dxfId="1661" priority="172" operator="between">
      <formula>80%</formula>
      <formula>100%</formula>
    </cfRule>
  </conditionalFormatting>
  <conditionalFormatting sqref="X23">
    <cfRule type="cellIs" dxfId="1660" priority="167" operator="lessThan">
      <formula>0.6</formula>
    </cfRule>
    <cfRule type="cellIs" dxfId="1659" priority="168" operator="between">
      <formula>60%</formula>
      <formula>79%</formula>
    </cfRule>
    <cfRule type="cellIs" dxfId="1658" priority="169" operator="between">
      <formula>80%</formula>
      <formula>100%</formula>
    </cfRule>
  </conditionalFormatting>
  <conditionalFormatting sqref="X23">
    <cfRule type="cellIs" dxfId="1657" priority="164" operator="lessThan">
      <formula>0.6</formula>
    </cfRule>
    <cfRule type="cellIs" dxfId="1656" priority="165" operator="between">
      <formula>60%</formula>
      <formula>79%</formula>
    </cfRule>
    <cfRule type="cellIs" dxfId="1655" priority="166" operator="between">
      <formula>80%</formula>
      <formula>100%</formula>
    </cfRule>
  </conditionalFormatting>
  <conditionalFormatting sqref="X23">
    <cfRule type="cellIs" dxfId="1654" priority="161" operator="lessThan">
      <formula>0.6</formula>
    </cfRule>
    <cfRule type="cellIs" dxfId="1653" priority="162" operator="between">
      <formula>60%</formula>
      <formula>79%</formula>
    </cfRule>
    <cfRule type="cellIs" dxfId="1652" priority="163" operator="between">
      <formula>80%</formula>
      <formula>100%</formula>
    </cfRule>
  </conditionalFormatting>
  <conditionalFormatting sqref="X23">
    <cfRule type="cellIs" dxfId="1651" priority="158" operator="lessThan">
      <formula>0.6</formula>
    </cfRule>
    <cfRule type="cellIs" dxfId="1650" priority="159" operator="between">
      <formula>60%</formula>
      <formula>79%</formula>
    </cfRule>
    <cfRule type="cellIs" dxfId="1649" priority="160" operator="between">
      <formula>80%</formula>
      <formula>100%</formula>
    </cfRule>
  </conditionalFormatting>
  <conditionalFormatting sqref="X23">
    <cfRule type="cellIs" dxfId="1648" priority="155" operator="lessThan">
      <formula>0.6</formula>
    </cfRule>
    <cfRule type="cellIs" dxfId="1647" priority="156" operator="between">
      <formula>60%</formula>
      <formula>79%</formula>
    </cfRule>
    <cfRule type="cellIs" dxfId="1646" priority="157" operator="between">
      <formula>80%</formula>
      <formula>100%</formula>
    </cfRule>
  </conditionalFormatting>
  <conditionalFormatting sqref="X23">
    <cfRule type="cellIs" dxfId="1645" priority="152" operator="lessThan">
      <formula>0.6</formula>
    </cfRule>
    <cfRule type="cellIs" dxfId="1644" priority="153" operator="between">
      <formula>60%</formula>
      <formula>79%</formula>
    </cfRule>
    <cfRule type="cellIs" dxfId="1643" priority="154" operator="between">
      <formula>80%</formula>
      <formula>100%</formula>
    </cfRule>
  </conditionalFormatting>
  <conditionalFormatting sqref="X23">
    <cfRule type="cellIs" dxfId="1642" priority="149" operator="lessThan">
      <formula>0.6</formula>
    </cfRule>
    <cfRule type="cellIs" dxfId="1641" priority="150" operator="between">
      <formula>60%</formula>
      <formula>79%</formula>
    </cfRule>
    <cfRule type="cellIs" dxfId="1640" priority="151" operator="between">
      <formula>80%</formula>
      <formula>100%</formula>
    </cfRule>
  </conditionalFormatting>
  <conditionalFormatting sqref="X23">
    <cfRule type="cellIs" dxfId="1639" priority="146" operator="lessThan">
      <formula>0.6</formula>
    </cfRule>
    <cfRule type="cellIs" dxfId="1638" priority="147" operator="between">
      <formula>60%</formula>
      <formula>79%</formula>
    </cfRule>
    <cfRule type="cellIs" dxfId="1637" priority="148" operator="between">
      <formula>80%</formula>
      <formula>100%</formula>
    </cfRule>
  </conditionalFormatting>
  <conditionalFormatting sqref="X23">
    <cfRule type="cellIs" dxfId="1636" priority="143" operator="lessThan">
      <formula>0.6</formula>
    </cfRule>
    <cfRule type="cellIs" dxfId="1635" priority="144" operator="between">
      <formula>60%</formula>
      <formula>79%</formula>
    </cfRule>
    <cfRule type="cellIs" dxfId="1634" priority="145" operator="between">
      <formula>80%</formula>
      <formula>100%</formula>
    </cfRule>
  </conditionalFormatting>
  <conditionalFormatting sqref="X23">
    <cfRule type="cellIs" dxfId="1633" priority="140" operator="lessThan">
      <formula>0.6</formula>
    </cfRule>
    <cfRule type="cellIs" dxfId="1632" priority="141" operator="between">
      <formula>60%</formula>
      <formula>79%</formula>
    </cfRule>
    <cfRule type="cellIs" dxfId="1631" priority="142" operator="between">
      <formula>80%</formula>
      <formula>100%</formula>
    </cfRule>
  </conditionalFormatting>
  <conditionalFormatting sqref="X23">
    <cfRule type="cellIs" dxfId="1630" priority="137" operator="lessThan">
      <formula>0.6</formula>
    </cfRule>
    <cfRule type="cellIs" dxfId="1629" priority="138" operator="between">
      <formula>60%</formula>
      <formula>79%</formula>
    </cfRule>
    <cfRule type="cellIs" dxfId="1628" priority="139" operator="between">
      <formula>80%</formula>
      <formula>100%</formula>
    </cfRule>
  </conditionalFormatting>
  <conditionalFormatting sqref="X23">
    <cfRule type="cellIs" dxfId="1627" priority="134" operator="lessThan">
      <formula>0.6</formula>
    </cfRule>
    <cfRule type="cellIs" dxfId="1626" priority="135" operator="between">
      <formula>60%</formula>
      <formula>79%</formula>
    </cfRule>
    <cfRule type="cellIs" dxfId="1625" priority="136" operator="between">
      <formula>80%</formula>
      <formula>100%</formula>
    </cfRule>
  </conditionalFormatting>
  <conditionalFormatting sqref="X23">
    <cfRule type="cellIs" dxfId="1624" priority="131" operator="lessThan">
      <formula>0.6</formula>
    </cfRule>
    <cfRule type="cellIs" dxfId="1623" priority="132" operator="between">
      <formula>60%</formula>
      <formula>79%</formula>
    </cfRule>
    <cfRule type="cellIs" dxfId="1622" priority="133" operator="between">
      <formula>80%</formula>
      <formula>100%</formula>
    </cfRule>
  </conditionalFormatting>
  <conditionalFormatting sqref="X23">
    <cfRule type="cellIs" dxfId="1621" priority="128" operator="lessThan">
      <formula>0.6</formula>
    </cfRule>
    <cfRule type="cellIs" dxfId="1620" priority="129" operator="between">
      <formula>60%</formula>
      <formula>79%</formula>
    </cfRule>
    <cfRule type="cellIs" dxfId="1619" priority="130" operator="between">
      <formula>80%</formula>
      <formula>100%</formula>
    </cfRule>
  </conditionalFormatting>
  <conditionalFormatting sqref="X23">
    <cfRule type="cellIs" dxfId="1618" priority="125" operator="lessThan">
      <formula>0.6</formula>
    </cfRule>
    <cfRule type="cellIs" dxfId="1617" priority="126" operator="between">
      <formula>60%</formula>
      <formula>79%</formula>
    </cfRule>
    <cfRule type="cellIs" dxfId="1616" priority="127" operator="between">
      <formula>80%</formula>
      <formula>100%</formula>
    </cfRule>
  </conditionalFormatting>
  <conditionalFormatting sqref="X23">
    <cfRule type="cellIs" dxfId="1615" priority="122" operator="lessThan">
      <formula>0.6</formula>
    </cfRule>
    <cfRule type="cellIs" dxfId="1614" priority="123" operator="between">
      <formula>60%</formula>
      <formula>79%</formula>
    </cfRule>
    <cfRule type="cellIs" dxfId="1613" priority="124" operator="between">
      <formula>80%</formula>
      <formula>100%</formula>
    </cfRule>
  </conditionalFormatting>
  <conditionalFormatting sqref="X23">
    <cfRule type="cellIs" dxfId="1612" priority="119" operator="lessThan">
      <formula>0.6</formula>
    </cfRule>
    <cfRule type="cellIs" dxfId="1611" priority="120" operator="between">
      <formula>60%</formula>
      <formula>79%</formula>
    </cfRule>
    <cfRule type="cellIs" dxfId="1610" priority="121" operator="between">
      <formula>80%</formula>
      <formula>100%</formula>
    </cfRule>
  </conditionalFormatting>
  <conditionalFormatting sqref="X23">
    <cfRule type="cellIs" dxfId="1609" priority="116" operator="lessThan">
      <formula>0.6</formula>
    </cfRule>
    <cfRule type="cellIs" dxfId="1608" priority="117" operator="between">
      <formula>60%</formula>
      <formula>79%</formula>
    </cfRule>
    <cfRule type="cellIs" dxfId="1607" priority="118" operator="between">
      <formula>80%</formula>
      <formula>100%</formula>
    </cfRule>
  </conditionalFormatting>
  <conditionalFormatting sqref="X23">
    <cfRule type="cellIs" dxfId="1606" priority="113" operator="lessThan">
      <formula>0.6</formula>
    </cfRule>
    <cfRule type="cellIs" dxfId="1605" priority="114" operator="between">
      <formula>60%</formula>
      <formula>79%</formula>
    </cfRule>
    <cfRule type="cellIs" dxfId="1604" priority="115" operator="between">
      <formula>80%</formula>
      <formula>100%</formula>
    </cfRule>
  </conditionalFormatting>
  <conditionalFormatting sqref="X23">
    <cfRule type="cellIs" dxfId="1603" priority="110" operator="lessThan">
      <formula>0.6</formula>
    </cfRule>
    <cfRule type="cellIs" dxfId="1602" priority="111" operator="between">
      <formula>60%</formula>
      <formula>79%</formula>
    </cfRule>
    <cfRule type="cellIs" dxfId="1601" priority="112" operator="between">
      <formula>80%</formula>
      <formula>100%</formula>
    </cfRule>
  </conditionalFormatting>
  <conditionalFormatting sqref="X23">
    <cfRule type="cellIs" dxfId="1600" priority="107" operator="lessThan">
      <formula>0.6</formula>
    </cfRule>
    <cfRule type="cellIs" dxfId="1599" priority="108" operator="between">
      <formula>60%</formula>
      <formula>79%</formula>
    </cfRule>
    <cfRule type="cellIs" dxfId="1598" priority="109" operator="between">
      <formula>80%</formula>
      <formula>100%</formula>
    </cfRule>
  </conditionalFormatting>
  <conditionalFormatting sqref="X23">
    <cfRule type="cellIs" dxfId="1597" priority="104" operator="lessThan">
      <formula>0.6</formula>
    </cfRule>
    <cfRule type="cellIs" dxfId="1596" priority="105" operator="between">
      <formula>60%</formula>
      <formula>79%</formula>
    </cfRule>
    <cfRule type="cellIs" dxfId="1595" priority="106" operator="between">
      <formula>80%</formula>
      <formula>100%</formula>
    </cfRule>
  </conditionalFormatting>
  <conditionalFormatting sqref="X23">
    <cfRule type="cellIs" dxfId="1594" priority="101" operator="lessThan">
      <formula>0.6</formula>
    </cfRule>
    <cfRule type="cellIs" dxfId="1593" priority="102" operator="between">
      <formula>60%</formula>
      <formula>79%</formula>
    </cfRule>
    <cfRule type="cellIs" dxfId="1592" priority="103" operator="between">
      <formula>80%</formula>
      <formula>100%</formula>
    </cfRule>
  </conditionalFormatting>
  <conditionalFormatting sqref="X23">
    <cfRule type="cellIs" dxfId="1591" priority="98" operator="lessThan">
      <formula>0.6</formula>
    </cfRule>
    <cfRule type="cellIs" dxfId="1590" priority="99" operator="between">
      <formula>60%</formula>
      <formula>79%</formula>
    </cfRule>
    <cfRule type="cellIs" dxfId="1589" priority="100" operator="between">
      <formula>80%</formula>
      <formula>100%</formula>
    </cfRule>
  </conditionalFormatting>
  <conditionalFormatting sqref="X23">
    <cfRule type="cellIs" dxfId="1588" priority="95" operator="lessThan">
      <formula>0.6</formula>
    </cfRule>
    <cfRule type="cellIs" dxfId="1587" priority="96" operator="between">
      <formula>60%</formula>
      <formula>79%</formula>
    </cfRule>
    <cfRule type="cellIs" dxfId="1586" priority="97" operator="between">
      <formula>80%</formula>
      <formula>100%</formula>
    </cfRule>
  </conditionalFormatting>
  <conditionalFormatting sqref="X23">
    <cfRule type="cellIs" dxfId="1585" priority="92" operator="lessThan">
      <formula>0.6</formula>
    </cfRule>
    <cfRule type="cellIs" dxfId="1584" priority="93" operator="between">
      <formula>60%</formula>
      <formula>79%</formula>
    </cfRule>
    <cfRule type="cellIs" dxfId="1583" priority="94" operator="between">
      <formula>80%</formula>
      <formula>100%</formula>
    </cfRule>
  </conditionalFormatting>
  <conditionalFormatting sqref="X23">
    <cfRule type="cellIs" dxfId="1582" priority="89" operator="lessThan">
      <formula>0.6</formula>
    </cfRule>
    <cfRule type="cellIs" dxfId="1581" priority="90" operator="between">
      <formula>60%</formula>
      <formula>79%</formula>
    </cfRule>
    <cfRule type="cellIs" dxfId="1580" priority="91" operator="between">
      <formula>80%</formula>
      <formula>100%</formula>
    </cfRule>
  </conditionalFormatting>
  <conditionalFormatting sqref="X23">
    <cfRule type="cellIs" dxfId="1579" priority="86" operator="lessThan">
      <formula>0.6</formula>
    </cfRule>
    <cfRule type="cellIs" dxfId="1578" priority="87" operator="between">
      <formula>60%</formula>
      <formula>79%</formula>
    </cfRule>
    <cfRule type="cellIs" dxfId="1577" priority="88" operator="between">
      <formula>80%</formula>
      <formula>100%</formula>
    </cfRule>
  </conditionalFormatting>
  <conditionalFormatting sqref="X23">
    <cfRule type="cellIs" dxfId="1576" priority="83" operator="lessThan">
      <formula>0.6</formula>
    </cfRule>
    <cfRule type="cellIs" dxfId="1575" priority="84" operator="between">
      <formula>60%</formula>
      <formula>79%</formula>
    </cfRule>
    <cfRule type="cellIs" dxfId="1574" priority="85" operator="between">
      <formula>80%</formula>
      <formula>100%</formula>
    </cfRule>
  </conditionalFormatting>
  <conditionalFormatting sqref="X23">
    <cfRule type="cellIs" dxfId="1573" priority="80" operator="lessThan">
      <formula>0.6</formula>
    </cfRule>
    <cfRule type="cellIs" dxfId="1572" priority="81" operator="between">
      <formula>60%</formula>
      <formula>79%</formula>
    </cfRule>
    <cfRule type="cellIs" dxfId="1571" priority="82" operator="between">
      <formula>80%</formula>
      <formula>100%</formula>
    </cfRule>
  </conditionalFormatting>
  <conditionalFormatting sqref="X23">
    <cfRule type="cellIs" dxfId="1570" priority="77" operator="lessThan">
      <formula>0.6</formula>
    </cfRule>
    <cfRule type="cellIs" dxfId="1569" priority="78" operator="between">
      <formula>60%</formula>
      <formula>79%</formula>
    </cfRule>
    <cfRule type="cellIs" dxfId="1568" priority="79" operator="between">
      <formula>80%</formula>
      <formula>100%</formula>
    </cfRule>
  </conditionalFormatting>
  <conditionalFormatting sqref="X23">
    <cfRule type="cellIs" dxfId="1567" priority="74" operator="lessThan">
      <formula>0.6</formula>
    </cfRule>
    <cfRule type="cellIs" dxfId="1566" priority="75" operator="between">
      <formula>60%</formula>
      <formula>79%</formula>
    </cfRule>
    <cfRule type="cellIs" dxfId="1565" priority="76" operator="between">
      <formula>80%</formula>
      <formula>100%</formula>
    </cfRule>
  </conditionalFormatting>
  <conditionalFormatting sqref="X23">
    <cfRule type="cellIs" dxfId="1564" priority="71" operator="lessThan">
      <formula>0.6</formula>
    </cfRule>
    <cfRule type="cellIs" dxfId="1563" priority="72" operator="between">
      <formula>60%</formula>
      <formula>79%</formula>
    </cfRule>
    <cfRule type="cellIs" dxfId="1562" priority="73" operator="between">
      <formula>80%</formula>
      <formula>100%</formula>
    </cfRule>
  </conditionalFormatting>
  <conditionalFormatting sqref="X23">
    <cfRule type="cellIs" dxfId="1561" priority="68" operator="lessThan">
      <formula>0.6</formula>
    </cfRule>
    <cfRule type="cellIs" dxfId="1560" priority="69" operator="between">
      <formula>60%</formula>
      <formula>79%</formula>
    </cfRule>
    <cfRule type="cellIs" dxfId="1559" priority="70" operator="between">
      <formula>80%</formula>
      <formula>100%</formula>
    </cfRule>
  </conditionalFormatting>
  <conditionalFormatting sqref="X23">
    <cfRule type="cellIs" dxfId="1558" priority="65" operator="lessThan">
      <formula>0.6</formula>
    </cfRule>
    <cfRule type="cellIs" dxfId="1557" priority="66" operator="between">
      <formula>60%</formula>
      <formula>79%</formula>
    </cfRule>
    <cfRule type="cellIs" dxfId="1556" priority="67" operator="between">
      <formula>80%</formula>
      <formula>100%</formula>
    </cfRule>
  </conditionalFormatting>
  <conditionalFormatting sqref="X23">
    <cfRule type="cellIs" dxfId="1555" priority="62" operator="lessThan">
      <formula>0.6</formula>
    </cfRule>
    <cfRule type="cellIs" dxfId="1554" priority="63" operator="between">
      <formula>60%</formula>
      <formula>79%</formula>
    </cfRule>
    <cfRule type="cellIs" dxfId="1553" priority="64" operator="between">
      <formula>80%</formula>
      <formula>100%</formula>
    </cfRule>
  </conditionalFormatting>
  <conditionalFormatting sqref="X23">
    <cfRule type="cellIs" dxfId="1552" priority="59" operator="lessThan">
      <formula>0.6</formula>
    </cfRule>
    <cfRule type="cellIs" dxfId="1551" priority="60" operator="between">
      <formula>60%</formula>
      <formula>79%</formula>
    </cfRule>
    <cfRule type="cellIs" dxfId="1550" priority="61" operator="between">
      <formula>80%</formula>
      <formula>100%</formula>
    </cfRule>
  </conditionalFormatting>
  <conditionalFormatting sqref="X23">
    <cfRule type="cellIs" dxfId="1549" priority="56" operator="lessThan">
      <formula>0.6</formula>
    </cfRule>
    <cfRule type="cellIs" dxfId="1548" priority="57" operator="between">
      <formula>60%</formula>
      <formula>79%</formula>
    </cfRule>
    <cfRule type="cellIs" dxfId="1547" priority="58" operator="between">
      <formula>80%</formula>
      <formula>100%</formula>
    </cfRule>
  </conditionalFormatting>
  <conditionalFormatting sqref="X23">
    <cfRule type="cellIs" dxfId="1546" priority="53" operator="lessThan">
      <formula>0.6</formula>
    </cfRule>
    <cfRule type="cellIs" dxfId="1545" priority="54" operator="between">
      <formula>60%</formula>
      <formula>79%</formula>
    </cfRule>
    <cfRule type="cellIs" dxfId="1544" priority="55" operator="between">
      <formula>80%</formula>
      <formula>100%</formula>
    </cfRule>
  </conditionalFormatting>
  <conditionalFormatting sqref="X23">
    <cfRule type="cellIs" dxfId="1543" priority="50" operator="lessThan">
      <formula>0.6</formula>
    </cfRule>
    <cfRule type="cellIs" dxfId="1542" priority="51" operator="between">
      <formula>60%</formula>
      <formula>79%</formula>
    </cfRule>
    <cfRule type="cellIs" dxfId="1541" priority="52" operator="between">
      <formula>80%</formula>
      <formula>100%</formula>
    </cfRule>
  </conditionalFormatting>
  <conditionalFormatting sqref="X23">
    <cfRule type="cellIs" dxfId="1540" priority="47" operator="lessThan">
      <formula>0.6</formula>
    </cfRule>
    <cfRule type="cellIs" dxfId="1539" priority="48" operator="between">
      <formula>60%</formula>
      <formula>79%</formula>
    </cfRule>
    <cfRule type="cellIs" dxfId="1538" priority="49" operator="between">
      <formula>80%</formula>
      <formula>100%</formula>
    </cfRule>
  </conditionalFormatting>
  <conditionalFormatting sqref="X23">
    <cfRule type="cellIs" dxfId="1537" priority="44" operator="lessThan">
      <formula>0.6</formula>
    </cfRule>
    <cfRule type="cellIs" dxfId="1536" priority="45" operator="between">
      <formula>60%</formula>
      <formula>79%</formula>
    </cfRule>
    <cfRule type="cellIs" dxfId="1535" priority="46" operator="between">
      <formula>80%</formula>
      <formula>100%</formula>
    </cfRule>
  </conditionalFormatting>
  <conditionalFormatting sqref="X23">
    <cfRule type="cellIs" dxfId="1534" priority="41" operator="lessThan">
      <formula>0.6</formula>
    </cfRule>
    <cfRule type="cellIs" dxfId="1533" priority="42" operator="between">
      <formula>60%</formula>
      <formula>79%</formula>
    </cfRule>
    <cfRule type="cellIs" dxfId="1532" priority="43" operator="between">
      <formula>80%</formula>
      <formula>100%</formula>
    </cfRule>
  </conditionalFormatting>
  <conditionalFormatting sqref="X23">
    <cfRule type="cellIs" dxfId="1531" priority="38" operator="lessThan">
      <formula>0.6</formula>
    </cfRule>
    <cfRule type="cellIs" dxfId="1530" priority="39" operator="between">
      <formula>60%</formula>
      <formula>79%</formula>
    </cfRule>
    <cfRule type="cellIs" dxfId="1529" priority="40" operator="between">
      <formula>80%</formula>
      <formula>100%</formula>
    </cfRule>
  </conditionalFormatting>
  <conditionalFormatting sqref="X23">
    <cfRule type="cellIs" dxfId="1528" priority="35" operator="lessThan">
      <formula>0.6</formula>
    </cfRule>
    <cfRule type="cellIs" dxfId="1527" priority="36" operator="between">
      <formula>60%</formula>
      <formula>79%</formula>
    </cfRule>
    <cfRule type="cellIs" dxfId="1526" priority="37" operator="between">
      <formula>80%</formula>
      <formula>100%</formula>
    </cfRule>
  </conditionalFormatting>
  <conditionalFormatting sqref="X23">
    <cfRule type="cellIs" dxfId="1525" priority="32" operator="lessThan">
      <formula>0.6</formula>
    </cfRule>
    <cfRule type="cellIs" dxfId="1524" priority="33" operator="between">
      <formula>60%</formula>
      <formula>79%</formula>
    </cfRule>
    <cfRule type="cellIs" dxfId="1523" priority="34" operator="between">
      <formula>80%</formula>
      <formula>100%</formula>
    </cfRule>
  </conditionalFormatting>
  <conditionalFormatting sqref="X23">
    <cfRule type="cellIs" dxfId="1522" priority="29" operator="lessThan">
      <formula>0.6</formula>
    </cfRule>
    <cfRule type="cellIs" dxfId="1521" priority="30" operator="between">
      <formula>60%</formula>
      <formula>79%</formula>
    </cfRule>
    <cfRule type="cellIs" dxfId="1520" priority="31" operator="between">
      <formula>80%</formula>
      <formula>100%</formula>
    </cfRule>
  </conditionalFormatting>
  <conditionalFormatting sqref="X23">
    <cfRule type="cellIs" dxfId="1519" priority="26" operator="lessThan">
      <formula>0.6</formula>
    </cfRule>
    <cfRule type="cellIs" dxfId="1518" priority="27" operator="between">
      <formula>60%</formula>
      <formula>79%</formula>
    </cfRule>
    <cfRule type="cellIs" dxfId="1517" priority="28" operator="between">
      <formula>80%</formula>
      <formula>100%</formula>
    </cfRule>
  </conditionalFormatting>
  <conditionalFormatting sqref="X23">
    <cfRule type="cellIs" dxfId="1516" priority="23" operator="lessThan">
      <formula>0.6</formula>
    </cfRule>
    <cfRule type="cellIs" dxfId="1515" priority="24" operator="between">
      <formula>60%</formula>
      <formula>79%</formula>
    </cfRule>
    <cfRule type="cellIs" dxfId="1514" priority="25" operator="between">
      <formula>80%</formula>
      <formula>100%</formula>
    </cfRule>
  </conditionalFormatting>
  <conditionalFormatting sqref="X23">
    <cfRule type="cellIs" dxfId="1513" priority="20" operator="lessThan">
      <formula>0.6</formula>
    </cfRule>
    <cfRule type="cellIs" dxfId="1512" priority="21" operator="between">
      <formula>60%</formula>
      <formula>79%</formula>
    </cfRule>
    <cfRule type="cellIs" dxfId="1511" priority="22" operator="between">
      <formula>80%</formula>
      <formula>100%</formula>
    </cfRule>
  </conditionalFormatting>
  <conditionalFormatting sqref="V24:Y24">
    <cfRule type="cellIs" dxfId="1510" priority="17" operator="lessThan">
      <formula>0.6</formula>
    </cfRule>
    <cfRule type="cellIs" dxfId="1509" priority="18" operator="between">
      <formula>60%</formula>
      <formula>79%</formula>
    </cfRule>
    <cfRule type="cellIs" dxfId="1508" priority="19" operator="between">
      <formula>80%</formula>
      <formula>100%</formula>
    </cfRule>
  </conditionalFormatting>
  <conditionalFormatting sqref="V24:Y24">
    <cfRule type="cellIs" dxfId="1507" priority="14" operator="lessThan">
      <formula>0.6</formula>
    </cfRule>
    <cfRule type="cellIs" dxfId="1506" priority="15" operator="between">
      <formula>60%</formula>
      <formula>79%</formula>
    </cfRule>
    <cfRule type="cellIs" dxfId="1505" priority="16" operator="between">
      <formula>80%</formula>
      <formula>100%</formula>
    </cfRule>
  </conditionalFormatting>
  <conditionalFormatting sqref="V24:Y24">
    <cfRule type="cellIs" dxfId="1504" priority="11" operator="lessThan">
      <formula>0.6</formula>
    </cfRule>
    <cfRule type="cellIs" dxfId="1503" priority="12" operator="between">
      <formula>60%</formula>
      <formula>79%</formula>
    </cfRule>
    <cfRule type="cellIs" dxfId="1502" priority="13" operator="between">
      <formula>80%</formula>
      <formula>100%</formula>
    </cfRule>
  </conditionalFormatting>
  <conditionalFormatting sqref="V24:Y24">
    <cfRule type="cellIs" dxfId="1501" priority="8" operator="lessThan">
      <formula>0.6</formula>
    </cfRule>
    <cfRule type="cellIs" dxfId="1500" priority="9" operator="between">
      <formula>60%</formula>
      <formula>79%</formula>
    </cfRule>
    <cfRule type="cellIs" dxfId="1499" priority="10" operator="between">
      <formula>80%</formula>
      <formula>100%</formula>
    </cfRule>
  </conditionalFormatting>
  <conditionalFormatting sqref="AB41">
    <cfRule type="cellIs" dxfId="1498" priority="5" operator="lessThan">
      <formula>0.6</formula>
    </cfRule>
    <cfRule type="cellIs" dxfId="1497" priority="6" operator="between">
      <formula>60%</formula>
      <formula>79%</formula>
    </cfRule>
    <cfRule type="cellIs" dxfId="1496" priority="7" operator="between">
      <formula>80%</formula>
      <formula>100%</formula>
    </cfRule>
  </conditionalFormatting>
  <conditionalFormatting sqref="X41:AA41">
    <cfRule type="cellIs" dxfId="1495" priority="1" operator="lessThanOrEqual">
      <formula>55%</formula>
    </cfRule>
    <cfRule type="cellIs" dxfId="1494" priority="2" operator="between">
      <formula>30%</formula>
      <formula>55%</formula>
    </cfRule>
    <cfRule type="cellIs" dxfId="1493" priority="3" operator="between">
      <formula>56%</formula>
      <formula>79%</formula>
    </cfRule>
    <cfRule type="cellIs" dxfId="1492" priority="4" operator="greaterThanOrEqual">
      <formula>80%</formula>
    </cfRule>
  </conditionalFormatting>
  <hyperlinks>
    <hyperlink ref="A1:D1" location="Inicio!A1" display="INICIO"/>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sheetPr>
    <tabColor rgb="FF0070C0"/>
  </sheetPr>
  <dimension ref="A1:AG39"/>
  <sheetViews>
    <sheetView topLeftCell="J1" zoomScaleNormal="100" workbookViewId="0">
      <selection activeCell="R24" sqref="R24"/>
    </sheetView>
  </sheetViews>
  <sheetFormatPr baseColWidth="10" defaultColWidth="11.44140625" defaultRowHeight="13.2"/>
  <cols>
    <col min="1" max="1" width="11.44140625" style="98"/>
    <col min="2" max="2" width="15.109375" style="98" customWidth="1"/>
    <col min="3" max="3" width="19.44140625" style="98" customWidth="1"/>
    <col min="4" max="4" width="11.44140625" style="98"/>
    <col min="5" max="5" width="19.6640625" style="98" customWidth="1"/>
    <col min="6" max="6" width="15.5546875" style="98" customWidth="1"/>
    <col min="7" max="8" width="11.44140625" style="98"/>
    <col min="9" max="9" width="16.33203125" style="98" customWidth="1"/>
    <col min="10" max="10" width="27.44140625" style="98" customWidth="1"/>
    <col min="11" max="11" width="32" style="98" customWidth="1"/>
    <col min="12" max="12" width="21.44140625" style="98" customWidth="1"/>
    <col min="13" max="13" width="16" style="98" customWidth="1"/>
    <col min="14" max="14" width="11.44140625" style="98"/>
    <col min="15" max="15" width="11.5546875" style="98" customWidth="1"/>
    <col min="16" max="16" width="11.44140625" style="98"/>
    <col min="17" max="17" width="11.5546875" style="98" customWidth="1"/>
    <col min="18" max="18" width="11.44140625" style="98"/>
    <col min="19" max="19" width="11.5546875" style="98" customWidth="1"/>
    <col min="20" max="20" width="11.44140625" style="98"/>
    <col min="21" max="21" width="15.6640625" style="98" customWidth="1"/>
    <col min="22" max="26" width="17.5546875" style="98" customWidth="1"/>
    <col min="27" max="27" width="14.44140625" style="98" customWidth="1"/>
    <col min="28" max="28" width="15.6640625" style="98" customWidth="1"/>
    <col min="29" max="29" width="90.88671875" style="198" customWidth="1"/>
    <col min="30" max="30" width="35.109375" style="98" customWidth="1"/>
    <col min="31" max="31" width="23" style="98" customWidth="1"/>
    <col min="32" max="32" width="24.88671875" style="98" customWidth="1"/>
    <col min="33" max="33" width="27.88671875" style="98" customWidth="1"/>
    <col min="34" max="16384" width="11.44140625" style="98"/>
  </cols>
  <sheetData>
    <row r="1" spans="1:33" ht="43.5" customHeight="1">
      <c r="A1" s="826" t="s">
        <v>479</v>
      </c>
      <c r="B1" s="866"/>
      <c r="C1" s="866"/>
      <c r="D1" s="866"/>
    </row>
    <row r="2" spans="1:33" ht="67.5" customHeight="1">
      <c r="A2" s="793" t="s">
        <v>671</v>
      </c>
      <c r="B2" s="793" t="s">
        <v>668</v>
      </c>
      <c r="C2" s="793" t="s">
        <v>340</v>
      </c>
      <c r="D2" s="793" t="s">
        <v>0</v>
      </c>
      <c r="E2" s="793" t="s">
        <v>654</v>
      </c>
      <c r="F2" s="793" t="s">
        <v>652</v>
      </c>
      <c r="G2" s="793" t="s">
        <v>1</v>
      </c>
      <c r="H2" s="793" t="s">
        <v>645</v>
      </c>
      <c r="I2" s="793" t="s">
        <v>125</v>
      </c>
      <c r="J2" s="793" t="s">
        <v>340</v>
      </c>
      <c r="K2" s="793" t="s">
        <v>738</v>
      </c>
      <c r="L2" s="199" t="s">
        <v>432</v>
      </c>
      <c r="M2" s="793" t="s">
        <v>2</v>
      </c>
      <c r="N2" s="815" t="s">
        <v>3</v>
      </c>
      <c r="O2" s="816"/>
      <c r="P2" s="816"/>
      <c r="Q2" s="816"/>
      <c r="R2" s="816"/>
      <c r="S2" s="816"/>
      <c r="T2" s="817"/>
      <c r="U2" s="38"/>
      <c r="V2" s="818" t="s">
        <v>1007</v>
      </c>
      <c r="W2" s="819"/>
      <c r="X2" s="819"/>
      <c r="Y2" s="819"/>
      <c r="Z2" s="820"/>
      <c r="AD2" s="653" t="s">
        <v>1004</v>
      </c>
      <c r="AE2" s="948" t="s">
        <v>570</v>
      </c>
      <c r="AF2" s="948"/>
      <c r="AG2" s="948"/>
    </row>
    <row r="3" spans="1:33" ht="52.8">
      <c r="A3" s="794"/>
      <c r="B3" s="794"/>
      <c r="C3" s="794"/>
      <c r="D3" s="794"/>
      <c r="E3" s="794"/>
      <c r="F3" s="794"/>
      <c r="G3" s="794"/>
      <c r="H3" s="794"/>
      <c r="I3" s="794"/>
      <c r="J3" s="794"/>
      <c r="K3" s="794"/>
      <c r="L3" s="200"/>
      <c r="M3" s="794"/>
      <c r="N3" s="38" t="s">
        <v>143</v>
      </c>
      <c r="O3" s="38" t="s">
        <v>145</v>
      </c>
      <c r="P3" s="38" t="s">
        <v>144</v>
      </c>
      <c r="Q3" s="38" t="s">
        <v>146</v>
      </c>
      <c r="R3" s="38" t="s">
        <v>147</v>
      </c>
      <c r="S3" s="38" t="s">
        <v>148</v>
      </c>
      <c r="T3" s="38" t="s">
        <v>149</v>
      </c>
      <c r="U3" s="38" t="s">
        <v>461</v>
      </c>
      <c r="V3" s="38" t="s">
        <v>459</v>
      </c>
      <c r="W3" s="38" t="s">
        <v>454</v>
      </c>
      <c r="X3" s="38" t="s">
        <v>455</v>
      </c>
      <c r="Y3" s="38" t="s">
        <v>456</v>
      </c>
      <c r="Z3" s="38" t="s">
        <v>457</v>
      </c>
      <c r="AD3" s="651" t="s">
        <v>1005</v>
      </c>
      <c r="AE3" s="650" t="s">
        <v>573</v>
      </c>
      <c r="AF3" s="571" t="s">
        <v>572</v>
      </c>
      <c r="AG3" s="571" t="s">
        <v>571</v>
      </c>
    </row>
    <row r="4" spans="1:33" ht="140.4" customHeight="1">
      <c r="A4" s="791" t="s">
        <v>973</v>
      </c>
      <c r="B4" s="870" t="s">
        <v>4</v>
      </c>
      <c r="C4" s="870" t="s">
        <v>5</v>
      </c>
      <c r="D4" s="870" t="s">
        <v>319</v>
      </c>
      <c r="E4" s="541" t="s">
        <v>7</v>
      </c>
      <c r="F4" s="526" t="s">
        <v>8</v>
      </c>
      <c r="G4" s="453">
        <v>0.95</v>
      </c>
      <c r="H4" s="457">
        <v>1</v>
      </c>
      <c r="I4" s="526" t="s">
        <v>634</v>
      </c>
      <c r="J4" s="507" t="s">
        <v>766</v>
      </c>
      <c r="K4" s="507" t="s">
        <v>921</v>
      </c>
      <c r="L4" s="913" t="s">
        <v>432</v>
      </c>
      <c r="M4" s="39" t="s">
        <v>129</v>
      </c>
      <c r="N4" s="84">
        <v>1</v>
      </c>
      <c r="O4" s="602"/>
      <c r="P4" s="84">
        <v>1</v>
      </c>
      <c r="Q4" s="602"/>
      <c r="R4" s="84">
        <v>1</v>
      </c>
      <c r="S4" s="602"/>
      <c r="T4" s="84">
        <v>1</v>
      </c>
      <c r="U4" s="614"/>
      <c r="V4" s="95">
        <f>IFERROR((O4*100%)/N4,"-")</f>
        <v>0</v>
      </c>
      <c r="W4" s="95">
        <f>IFERROR((Q4*100%)/P4,"-")</f>
        <v>0</v>
      </c>
      <c r="X4" s="95">
        <f>IFERROR((S4*100%)/R4,"-")</f>
        <v>0</v>
      </c>
      <c r="Y4" s="95">
        <f>IFERROR((U4*100%)/T4,"-")</f>
        <v>0</v>
      </c>
      <c r="Z4" s="95">
        <f>IFERROR(AVERAGE(V4:Y4),"-")</f>
        <v>0</v>
      </c>
      <c r="AD4" s="101"/>
      <c r="AE4" s="278"/>
      <c r="AF4" s="195"/>
      <c r="AG4" s="195"/>
    </row>
    <row r="5" spans="1:33" ht="95.25" customHeight="1">
      <c r="A5" s="792"/>
      <c r="B5" s="870"/>
      <c r="C5" s="870"/>
      <c r="D5" s="870"/>
      <c r="E5" s="736" t="s">
        <v>6</v>
      </c>
      <c r="F5" s="734" t="s">
        <v>764</v>
      </c>
      <c r="G5" s="453">
        <v>0.45</v>
      </c>
      <c r="H5" s="457">
        <v>0.8</v>
      </c>
      <c r="I5" s="734" t="s">
        <v>1046</v>
      </c>
      <c r="J5" s="733" t="s">
        <v>765</v>
      </c>
      <c r="K5" s="733" t="s">
        <v>763</v>
      </c>
      <c r="L5" s="897"/>
      <c r="M5" s="734" t="s">
        <v>129</v>
      </c>
      <c r="N5" s="84">
        <v>1</v>
      </c>
      <c r="O5" s="602"/>
      <c r="P5" s="84">
        <v>1</v>
      </c>
      <c r="Q5" s="602"/>
      <c r="R5" s="84">
        <v>1</v>
      </c>
      <c r="S5" s="602"/>
      <c r="T5" s="84">
        <v>1</v>
      </c>
      <c r="U5" s="614"/>
      <c r="V5" s="95">
        <f>IFERROR((O5*100%)/N5,"-")</f>
        <v>0</v>
      </c>
      <c r="W5" s="95">
        <f>IFERROR((Q5*100%)/P5,"-")</f>
        <v>0</v>
      </c>
      <c r="X5" s="95">
        <f>IFERROR((S5*100%)/R5,"-")</f>
        <v>0</v>
      </c>
      <c r="Y5" s="95">
        <f>IFERROR((U5*100%)/T5,"-")</f>
        <v>0</v>
      </c>
      <c r="Z5" s="95">
        <f>IFERROR(AVERAGE(V5:Y5),"-")</f>
        <v>0</v>
      </c>
      <c r="AD5" s="101"/>
      <c r="AE5" s="278"/>
      <c r="AF5" s="195"/>
      <c r="AG5" s="195"/>
    </row>
    <row r="6" spans="1:33" ht="110.4" customHeight="1">
      <c r="A6" s="792"/>
      <c r="B6" s="870"/>
      <c r="C6" s="870"/>
      <c r="D6" s="870"/>
      <c r="E6" s="526" t="s">
        <v>10</v>
      </c>
      <c r="F6" s="526" t="s">
        <v>11</v>
      </c>
      <c r="G6" s="453">
        <v>0.8</v>
      </c>
      <c r="H6" s="457">
        <v>0.9</v>
      </c>
      <c r="I6" s="526" t="s">
        <v>179</v>
      </c>
      <c r="J6" s="526" t="s">
        <v>770</v>
      </c>
      <c r="K6" s="526" t="s">
        <v>950</v>
      </c>
      <c r="L6" s="897"/>
      <c r="M6" s="39" t="s">
        <v>204</v>
      </c>
      <c r="N6" s="84">
        <v>1</v>
      </c>
      <c r="O6" s="602"/>
      <c r="P6" s="84">
        <v>1</v>
      </c>
      <c r="Q6" s="602"/>
      <c r="R6" s="84">
        <v>1</v>
      </c>
      <c r="S6" s="602"/>
      <c r="T6" s="84">
        <v>1</v>
      </c>
      <c r="U6" s="614"/>
      <c r="V6" s="95">
        <f t="shared" ref="V6:V26" si="0">IFERROR((O6*100%)/N6,"-")</f>
        <v>0</v>
      </c>
      <c r="W6" s="95">
        <f t="shared" ref="W6:W26" si="1">IFERROR((Q6*100%)/P6,"-")</f>
        <v>0</v>
      </c>
      <c r="X6" s="95">
        <f t="shared" ref="X6:X26" si="2">IFERROR((S6*100%)/R6,"-")</f>
        <v>0</v>
      </c>
      <c r="Y6" s="95">
        <f t="shared" ref="Y6:Y26" si="3">IFERROR((U6*100%)/T6,"-")</f>
        <v>0</v>
      </c>
      <c r="Z6" s="95">
        <f t="shared" ref="Z6:Z24" si="4">IFERROR(AVERAGE(V6:Y6),"-")</f>
        <v>0</v>
      </c>
      <c r="AD6" s="101"/>
      <c r="AE6" s="285"/>
      <c r="AF6" s="195"/>
      <c r="AG6" s="195"/>
    </row>
    <row r="7" spans="1:33" ht="141.6" customHeight="1">
      <c r="A7" s="792"/>
      <c r="B7" s="870"/>
      <c r="C7" s="870"/>
      <c r="D7" s="870"/>
      <c r="E7" s="520" t="s">
        <v>889</v>
      </c>
      <c r="F7" s="520" t="s">
        <v>17</v>
      </c>
      <c r="G7" s="525">
        <v>0.43</v>
      </c>
      <c r="H7" s="525">
        <v>0.6</v>
      </c>
      <c r="I7" s="520" t="s">
        <v>976</v>
      </c>
      <c r="J7" s="520" t="s">
        <v>901</v>
      </c>
      <c r="K7" s="520" t="s">
        <v>902</v>
      </c>
      <c r="L7" s="897"/>
      <c r="M7" s="39" t="s">
        <v>130</v>
      </c>
      <c r="N7" s="84">
        <v>0</v>
      </c>
      <c r="O7" s="602"/>
      <c r="P7" s="84">
        <v>1</v>
      </c>
      <c r="Q7" s="602"/>
      <c r="R7" s="84">
        <v>1</v>
      </c>
      <c r="S7" s="602"/>
      <c r="T7" s="84">
        <v>1</v>
      </c>
      <c r="U7" s="614"/>
      <c r="V7" s="95" t="str">
        <f t="shared" si="0"/>
        <v>-</v>
      </c>
      <c r="W7" s="95">
        <f t="shared" si="1"/>
        <v>0</v>
      </c>
      <c r="X7" s="95">
        <f t="shared" si="2"/>
        <v>0</v>
      </c>
      <c r="Y7" s="95">
        <f t="shared" si="3"/>
        <v>0</v>
      </c>
      <c r="Z7" s="95">
        <f t="shared" si="4"/>
        <v>0</v>
      </c>
      <c r="AD7" s="101"/>
      <c r="AE7" s="285"/>
      <c r="AF7" s="195"/>
      <c r="AG7" s="227"/>
    </row>
    <row r="8" spans="1:33" ht="94.5" customHeight="1">
      <c r="A8" s="792"/>
      <c r="B8" s="870"/>
      <c r="C8" s="870"/>
      <c r="D8" s="870"/>
      <c r="E8" s="526" t="s">
        <v>21</v>
      </c>
      <c r="F8" s="526" t="s">
        <v>22</v>
      </c>
      <c r="G8" s="48">
        <v>0.56000000000000005</v>
      </c>
      <c r="H8" s="457">
        <v>0.5</v>
      </c>
      <c r="I8" s="526" t="s">
        <v>182</v>
      </c>
      <c r="J8" s="526" t="s">
        <v>926</v>
      </c>
      <c r="K8" s="526" t="s">
        <v>925</v>
      </c>
      <c r="L8" s="897"/>
      <c r="M8" s="43" t="s">
        <v>130</v>
      </c>
      <c r="N8" s="84">
        <v>0</v>
      </c>
      <c r="O8" s="602"/>
      <c r="P8" s="84">
        <v>1</v>
      </c>
      <c r="Q8" s="602"/>
      <c r="R8" s="84">
        <v>1</v>
      </c>
      <c r="S8" s="602"/>
      <c r="T8" s="84">
        <v>1</v>
      </c>
      <c r="U8" s="614"/>
      <c r="V8" s="95" t="str">
        <f t="shared" si="0"/>
        <v>-</v>
      </c>
      <c r="W8" s="95">
        <f t="shared" si="1"/>
        <v>0</v>
      </c>
      <c r="X8" s="95">
        <f t="shared" si="2"/>
        <v>0</v>
      </c>
      <c r="Y8" s="95">
        <f t="shared" si="3"/>
        <v>0</v>
      </c>
      <c r="Z8" s="95">
        <f t="shared" si="4"/>
        <v>0</v>
      </c>
      <c r="AD8" s="101"/>
      <c r="AE8" s="285"/>
      <c r="AF8" s="195"/>
      <c r="AG8" s="227"/>
    </row>
    <row r="9" spans="1:33" ht="76.5" customHeight="1">
      <c r="A9" s="791" t="s">
        <v>31</v>
      </c>
      <c r="B9" s="865" t="s">
        <v>28</v>
      </c>
      <c r="C9" s="865" t="s">
        <v>29</v>
      </c>
      <c r="D9" s="865" t="s">
        <v>438</v>
      </c>
      <c r="E9" s="521" t="s">
        <v>30</v>
      </c>
      <c r="F9" s="527" t="s">
        <v>951</v>
      </c>
      <c r="G9" s="523">
        <v>1</v>
      </c>
      <c r="H9" s="522">
        <v>1</v>
      </c>
      <c r="I9" s="529" t="s">
        <v>153</v>
      </c>
      <c r="J9" s="529" t="s">
        <v>960</v>
      </c>
      <c r="K9" s="529" t="s">
        <v>979</v>
      </c>
      <c r="L9" s="897"/>
      <c r="M9" s="53" t="s">
        <v>129</v>
      </c>
      <c r="N9" s="85">
        <v>1</v>
      </c>
      <c r="O9" s="603"/>
      <c r="P9" s="85">
        <v>1</v>
      </c>
      <c r="Q9" s="603"/>
      <c r="R9" s="85">
        <v>1</v>
      </c>
      <c r="S9" s="603"/>
      <c r="T9" s="85">
        <v>1</v>
      </c>
      <c r="U9" s="615"/>
      <c r="V9" s="95">
        <f t="shared" si="0"/>
        <v>0</v>
      </c>
      <c r="W9" s="95">
        <f t="shared" si="1"/>
        <v>0</v>
      </c>
      <c r="X9" s="95">
        <f t="shared" si="2"/>
        <v>0</v>
      </c>
      <c r="Y9" s="95">
        <f t="shared" si="3"/>
        <v>0</v>
      </c>
      <c r="Z9" s="95">
        <f t="shared" si="4"/>
        <v>0</v>
      </c>
      <c r="AD9" s="101"/>
      <c r="AE9" s="285"/>
      <c r="AF9" s="195"/>
      <c r="AG9" s="195"/>
    </row>
    <row r="10" spans="1:33" ht="76.95" customHeight="1">
      <c r="A10" s="792"/>
      <c r="B10" s="865"/>
      <c r="C10" s="865"/>
      <c r="D10" s="865"/>
      <c r="E10" s="49" t="s">
        <v>35</v>
      </c>
      <c r="F10" s="50" t="s">
        <v>36</v>
      </c>
      <c r="G10" s="51">
        <v>0.5</v>
      </c>
      <c r="H10" s="52">
        <v>0.7</v>
      </c>
      <c r="I10" s="51" t="s">
        <v>187</v>
      </c>
      <c r="J10" s="529" t="s">
        <v>159</v>
      </c>
      <c r="K10" s="529" t="s">
        <v>187</v>
      </c>
      <c r="L10" s="897"/>
      <c r="M10" s="53" t="s">
        <v>129</v>
      </c>
      <c r="N10" s="86">
        <v>1</v>
      </c>
      <c r="O10" s="602"/>
      <c r="P10" s="86">
        <v>1</v>
      </c>
      <c r="Q10" s="602"/>
      <c r="R10" s="86">
        <v>1</v>
      </c>
      <c r="S10" s="602"/>
      <c r="T10" s="86">
        <v>1</v>
      </c>
      <c r="U10" s="614"/>
      <c r="V10" s="95">
        <f t="shared" si="0"/>
        <v>0</v>
      </c>
      <c r="W10" s="95">
        <f t="shared" si="1"/>
        <v>0</v>
      </c>
      <c r="X10" s="95">
        <f t="shared" si="2"/>
        <v>0</v>
      </c>
      <c r="Y10" s="95">
        <f t="shared" si="3"/>
        <v>0</v>
      </c>
      <c r="Z10" s="95">
        <f t="shared" si="4"/>
        <v>0</v>
      </c>
      <c r="AD10" s="101"/>
      <c r="AE10" s="285"/>
      <c r="AF10" s="195"/>
      <c r="AG10" s="195"/>
    </row>
    <row r="11" spans="1:33" ht="96.75" customHeight="1">
      <c r="A11" s="792"/>
      <c r="B11" s="865"/>
      <c r="C11" s="865"/>
      <c r="D11" s="865"/>
      <c r="E11" s="49" t="s">
        <v>37</v>
      </c>
      <c r="F11" s="50" t="s">
        <v>36</v>
      </c>
      <c r="G11" s="51">
        <v>0.6</v>
      </c>
      <c r="H11" s="52">
        <v>0.8</v>
      </c>
      <c r="I11" s="51" t="s">
        <v>188</v>
      </c>
      <c r="J11" s="529" t="s">
        <v>160</v>
      </c>
      <c r="K11" s="529" t="s">
        <v>188</v>
      </c>
      <c r="L11" s="897"/>
      <c r="M11" s="53" t="s">
        <v>129</v>
      </c>
      <c r="N11" s="86">
        <v>1</v>
      </c>
      <c r="O11" s="602"/>
      <c r="P11" s="86">
        <v>1</v>
      </c>
      <c r="Q11" s="602"/>
      <c r="R11" s="86">
        <v>1</v>
      </c>
      <c r="S11" s="602"/>
      <c r="T11" s="86">
        <v>1</v>
      </c>
      <c r="U11" s="614"/>
      <c r="V11" s="95">
        <f t="shared" si="0"/>
        <v>0</v>
      </c>
      <c r="W11" s="95">
        <f t="shared" si="1"/>
        <v>0</v>
      </c>
      <c r="X11" s="95">
        <f t="shared" si="2"/>
        <v>0</v>
      </c>
      <c r="Y11" s="95">
        <f t="shared" si="3"/>
        <v>0</v>
      </c>
      <c r="Z11" s="95">
        <f t="shared" si="4"/>
        <v>0</v>
      </c>
      <c r="AD11" s="101"/>
      <c r="AE11" s="285"/>
      <c r="AF11" s="195"/>
      <c r="AG11" s="227"/>
    </row>
    <row r="12" spans="1:33" ht="73.5" customHeight="1">
      <c r="A12" s="792"/>
      <c r="B12" s="865"/>
      <c r="C12" s="865"/>
      <c r="D12" s="865"/>
      <c r="E12" s="521" t="s">
        <v>38</v>
      </c>
      <c r="F12" s="527" t="s">
        <v>39</v>
      </c>
      <c r="G12" s="523">
        <v>0.7</v>
      </c>
      <c r="H12" s="522">
        <v>0.8</v>
      </c>
      <c r="I12" s="523" t="s">
        <v>189</v>
      </c>
      <c r="J12" s="529" t="s">
        <v>937</v>
      </c>
      <c r="K12" s="529" t="s">
        <v>938</v>
      </c>
      <c r="L12" s="897"/>
      <c r="M12" s="529" t="s">
        <v>129</v>
      </c>
      <c r="N12" s="86">
        <v>1</v>
      </c>
      <c r="O12" s="602"/>
      <c r="P12" s="86">
        <v>1</v>
      </c>
      <c r="Q12" s="602"/>
      <c r="R12" s="86">
        <v>1</v>
      </c>
      <c r="S12" s="602"/>
      <c r="T12" s="86">
        <v>1</v>
      </c>
      <c r="U12" s="614"/>
      <c r="V12" s="95">
        <f t="shared" ref="V12" si="5">IFERROR((O12*100%)/N12,"-")</f>
        <v>0</v>
      </c>
      <c r="W12" s="95">
        <f t="shared" ref="W12" si="6">IFERROR((Q12*100%)/P12,"-")</f>
        <v>0</v>
      </c>
      <c r="X12" s="95">
        <f t="shared" ref="X12" si="7">IFERROR((S12*100%)/R12,"-")</f>
        <v>0</v>
      </c>
      <c r="Y12" s="95">
        <f t="shared" ref="Y12" si="8">IFERROR((U12*100%)/T12,"-")</f>
        <v>0</v>
      </c>
      <c r="Z12" s="95">
        <f t="shared" ref="Z12" si="9">IFERROR(AVERAGE(V12:Y12),"-")</f>
        <v>0</v>
      </c>
      <c r="AD12" s="101"/>
      <c r="AE12" s="316"/>
      <c r="AF12" s="195"/>
      <c r="AG12" s="195"/>
    </row>
    <row r="13" spans="1:33" ht="76.2" customHeight="1">
      <c r="A13" s="792"/>
      <c r="B13" s="865"/>
      <c r="C13" s="865"/>
      <c r="D13" s="865"/>
      <c r="E13" s="49" t="s">
        <v>42</v>
      </c>
      <c r="F13" s="50" t="s">
        <v>43</v>
      </c>
      <c r="G13" s="51">
        <v>0.9</v>
      </c>
      <c r="H13" s="52">
        <v>0.9</v>
      </c>
      <c r="I13" s="51" t="s">
        <v>190</v>
      </c>
      <c r="J13" s="529" t="s">
        <v>45</v>
      </c>
      <c r="K13" s="529" t="s">
        <v>186</v>
      </c>
      <c r="L13" s="897"/>
      <c r="M13" s="51" t="s">
        <v>129</v>
      </c>
      <c r="N13" s="86">
        <v>0.9</v>
      </c>
      <c r="O13" s="602"/>
      <c r="P13" s="86">
        <v>0.9</v>
      </c>
      <c r="Q13" s="602"/>
      <c r="R13" s="86">
        <v>0.9</v>
      </c>
      <c r="S13" s="602"/>
      <c r="T13" s="86">
        <v>0.9</v>
      </c>
      <c r="U13" s="613"/>
      <c r="V13" s="95">
        <f t="shared" si="0"/>
        <v>0</v>
      </c>
      <c r="W13" s="95">
        <f t="shared" si="1"/>
        <v>0</v>
      </c>
      <c r="X13" s="95">
        <f t="shared" si="2"/>
        <v>0</v>
      </c>
      <c r="Y13" s="95">
        <f t="shared" si="3"/>
        <v>0</v>
      </c>
      <c r="Z13" s="95">
        <f t="shared" si="4"/>
        <v>0</v>
      </c>
      <c r="AD13" s="101"/>
      <c r="AE13" s="285"/>
      <c r="AF13" s="195"/>
      <c r="AG13" s="278"/>
    </row>
    <row r="14" spans="1:33" ht="54" customHeight="1">
      <c r="A14" s="792"/>
      <c r="B14" s="865"/>
      <c r="C14" s="891" t="s">
        <v>619</v>
      </c>
      <c r="D14" s="892"/>
      <c r="E14" s="346" t="s">
        <v>46</v>
      </c>
      <c r="F14" s="348" t="s">
        <v>620</v>
      </c>
      <c r="G14" s="348">
        <v>0.8</v>
      </c>
      <c r="H14" s="347">
        <v>0.9</v>
      </c>
      <c r="I14" s="348" t="s">
        <v>658</v>
      </c>
      <c r="J14" s="523" t="s">
        <v>536</v>
      </c>
      <c r="K14" s="523" t="s">
        <v>485</v>
      </c>
      <c r="L14" s="897"/>
      <c r="M14" s="51" t="s">
        <v>129</v>
      </c>
      <c r="N14" s="86">
        <v>1</v>
      </c>
      <c r="O14" s="602"/>
      <c r="P14" s="86">
        <v>1</v>
      </c>
      <c r="Q14" s="602"/>
      <c r="R14" s="86">
        <v>1</v>
      </c>
      <c r="S14" s="602"/>
      <c r="T14" s="86">
        <v>1</v>
      </c>
      <c r="U14" s="614"/>
      <c r="V14" s="95">
        <f t="shared" si="0"/>
        <v>0</v>
      </c>
      <c r="W14" s="95">
        <f t="shared" si="1"/>
        <v>0</v>
      </c>
      <c r="X14" s="95">
        <f t="shared" si="2"/>
        <v>0</v>
      </c>
      <c r="Y14" s="95">
        <f t="shared" si="3"/>
        <v>0</v>
      </c>
      <c r="Z14" s="95">
        <f t="shared" si="4"/>
        <v>0</v>
      </c>
      <c r="AD14" s="101"/>
      <c r="AE14" s="316"/>
      <c r="AF14" s="195"/>
      <c r="AG14" s="195"/>
    </row>
    <row r="15" spans="1:33" ht="69" customHeight="1">
      <c r="A15" s="792"/>
      <c r="B15" s="865"/>
      <c r="C15" s="865" t="s">
        <v>49</v>
      </c>
      <c r="D15" s="879" t="s">
        <v>320</v>
      </c>
      <c r="E15" s="865" t="s">
        <v>50</v>
      </c>
      <c r="F15" s="865" t="s">
        <v>51</v>
      </c>
      <c r="G15" s="880">
        <v>0.9</v>
      </c>
      <c r="H15" s="881">
        <v>0.9</v>
      </c>
      <c r="I15" s="834" t="s">
        <v>563</v>
      </c>
      <c r="J15" s="527" t="s">
        <v>52</v>
      </c>
      <c r="K15" s="529" t="s">
        <v>53</v>
      </c>
      <c r="L15" s="897"/>
      <c r="M15" s="53" t="s">
        <v>131</v>
      </c>
      <c r="N15" s="86">
        <v>1</v>
      </c>
      <c r="O15" s="602"/>
      <c r="P15" s="86">
        <v>0</v>
      </c>
      <c r="Q15" s="602"/>
      <c r="R15" s="86">
        <v>0</v>
      </c>
      <c r="S15" s="602"/>
      <c r="T15" s="86">
        <v>0</v>
      </c>
      <c r="U15" s="614"/>
      <c r="V15" s="95">
        <f t="shared" si="0"/>
        <v>0</v>
      </c>
      <c r="W15" s="95" t="str">
        <f t="shared" si="1"/>
        <v>-</v>
      </c>
      <c r="X15" s="95" t="str">
        <f t="shared" si="2"/>
        <v>-</v>
      </c>
      <c r="Y15" s="95" t="str">
        <f t="shared" si="3"/>
        <v>-</v>
      </c>
      <c r="Z15" s="95">
        <f t="shared" si="4"/>
        <v>0</v>
      </c>
      <c r="AA15" s="37"/>
      <c r="AB15" s="37"/>
      <c r="AC15" s="125"/>
      <c r="AD15" s="101"/>
      <c r="AE15" s="316"/>
      <c r="AF15" s="195"/>
      <c r="AG15" s="227"/>
    </row>
    <row r="16" spans="1:33" ht="70.95" customHeight="1">
      <c r="A16" s="809"/>
      <c r="B16" s="865"/>
      <c r="C16" s="865"/>
      <c r="D16" s="879"/>
      <c r="E16" s="865"/>
      <c r="F16" s="865"/>
      <c r="G16" s="880"/>
      <c r="H16" s="881"/>
      <c r="I16" s="835"/>
      <c r="J16" s="527" t="s">
        <v>542</v>
      </c>
      <c r="K16" s="529" t="s">
        <v>541</v>
      </c>
      <c r="L16" s="897"/>
      <c r="M16" s="53" t="s">
        <v>129</v>
      </c>
      <c r="N16" s="86">
        <v>0</v>
      </c>
      <c r="O16" s="602"/>
      <c r="P16" s="86">
        <v>0.75</v>
      </c>
      <c r="Q16" s="602"/>
      <c r="R16" s="86">
        <v>0.8</v>
      </c>
      <c r="S16" s="602"/>
      <c r="T16" s="86">
        <v>0.9</v>
      </c>
      <c r="U16" s="614"/>
      <c r="V16" s="95" t="str">
        <f t="shared" si="0"/>
        <v>-</v>
      </c>
      <c r="W16" s="95">
        <f t="shared" si="1"/>
        <v>0</v>
      </c>
      <c r="X16" s="95">
        <f t="shared" si="2"/>
        <v>0</v>
      </c>
      <c r="Y16" s="95">
        <f t="shared" si="3"/>
        <v>0</v>
      </c>
      <c r="Z16" s="95">
        <f t="shared" si="4"/>
        <v>0</v>
      </c>
      <c r="AA16" s="37"/>
      <c r="AB16" s="37"/>
      <c r="AC16" s="125"/>
      <c r="AD16" s="101"/>
      <c r="AE16" s="285"/>
      <c r="AF16" s="195"/>
      <c r="AG16" s="227"/>
    </row>
    <row r="17" spans="1:33" ht="138" customHeight="1">
      <c r="A17" s="446" t="s">
        <v>873</v>
      </c>
      <c r="B17" s="448" t="s">
        <v>440</v>
      </c>
      <c r="C17" s="448" t="s">
        <v>441</v>
      </c>
      <c r="D17" s="448" t="s">
        <v>442</v>
      </c>
      <c r="E17" s="448" t="s">
        <v>70</v>
      </c>
      <c r="F17" s="448" t="s">
        <v>446</v>
      </c>
      <c r="G17" s="124">
        <v>4.0000000000000001E-3</v>
      </c>
      <c r="H17" s="540">
        <v>5.0000000000000001E-3</v>
      </c>
      <c r="I17" s="547" t="s">
        <v>72</v>
      </c>
      <c r="J17" s="62" t="s">
        <v>205</v>
      </c>
      <c r="K17" s="519" t="s">
        <v>166</v>
      </c>
      <c r="L17" s="897"/>
      <c r="M17" s="58" t="s">
        <v>74</v>
      </c>
      <c r="N17" s="91">
        <v>5.0000000000000001E-3</v>
      </c>
      <c r="O17" s="604"/>
      <c r="P17" s="91">
        <v>5.0000000000000001E-3</v>
      </c>
      <c r="Q17" s="604"/>
      <c r="R17" s="91">
        <v>5.0000000000000001E-3</v>
      </c>
      <c r="S17" s="604"/>
      <c r="T17" s="91">
        <v>5.0000000000000001E-3</v>
      </c>
      <c r="U17" s="662"/>
      <c r="V17" s="95" t="str">
        <f>IF(O17,IF(O17&gt;=0.5%,100%,IF(AND(O17&gt;0.4%),79%,59%)),"-")</f>
        <v>-</v>
      </c>
      <c r="W17" s="95" t="str">
        <f>IF(Q17,IF(Q17&gt;=0.5%,100%,IF(AND(Q17&gt;0.4%),79%,59%)),"-")</f>
        <v>-</v>
      </c>
      <c r="X17" s="95" t="str">
        <f>IF(S17,IF(S17&gt;=0.5%,100%,IF(AND(S17&gt;0.4%),79%,59%)),"-")</f>
        <v>-</v>
      </c>
      <c r="Y17" s="95" t="str">
        <f>IF(U17,IF(U17&gt;=0.5%,100%,IF(AND(U17&gt;0.4%),79%,59%)),"-")</f>
        <v>-</v>
      </c>
      <c r="Z17" s="95" t="str">
        <f t="shared" si="4"/>
        <v>-</v>
      </c>
      <c r="AD17" s="101"/>
      <c r="AE17" s="285"/>
      <c r="AF17" s="195"/>
      <c r="AG17" s="195"/>
    </row>
    <row r="18" spans="1:33" ht="84.6" customHeight="1">
      <c r="A18" s="791" t="s">
        <v>127</v>
      </c>
      <c r="B18" s="860" t="s">
        <v>78</v>
      </c>
      <c r="C18" s="860" t="s">
        <v>79</v>
      </c>
      <c r="D18" s="860" t="s">
        <v>322</v>
      </c>
      <c r="E18" s="860" t="s">
        <v>84</v>
      </c>
      <c r="F18" s="860" t="s">
        <v>85</v>
      </c>
      <c r="G18" s="859">
        <v>0.25</v>
      </c>
      <c r="H18" s="875">
        <v>0.5</v>
      </c>
      <c r="I18" s="859" t="s">
        <v>739</v>
      </c>
      <c r="J18" s="732" t="s">
        <v>984</v>
      </c>
      <c r="K18" s="64" t="s">
        <v>168</v>
      </c>
      <c r="L18" s="897"/>
      <c r="M18" s="64" t="s">
        <v>142</v>
      </c>
      <c r="N18" s="92">
        <v>1</v>
      </c>
      <c r="O18" s="602"/>
      <c r="P18" s="92">
        <v>1</v>
      </c>
      <c r="Q18" s="602"/>
      <c r="R18" s="92">
        <v>1</v>
      </c>
      <c r="S18" s="609"/>
      <c r="T18" s="92">
        <v>1</v>
      </c>
      <c r="U18" s="663"/>
      <c r="V18" s="95">
        <f t="shared" si="0"/>
        <v>0</v>
      </c>
      <c r="W18" s="95">
        <f t="shared" si="1"/>
        <v>0</v>
      </c>
      <c r="X18" s="95">
        <f t="shared" si="2"/>
        <v>0</v>
      </c>
      <c r="Y18" s="95">
        <f t="shared" si="3"/>
        <v>0</v>
      </c>
      <c r="Z18" s="95">
        <f t="shared" si="4"/>
        <v>0</v>
      </c>
      <c r="AD18" s="101"/>
      <c r="AE18" s="285"/>
      <c r="AF18" s="195"/>
      <c r="AG18" s="195"/>
    </row>
    <row r="19" spans="1:33" ht="72.75" customHeight="1">
      <c r="A19" s="792"/>
      <c r="B19" s="860"/>
      <c r="C19" s="860"/>
      <c r="D19" s="860"/>
      <c r="E19" s="860"/>
      <c r="F19" s="860"/>
      <c r="G19" s="859"/>
      <c r="H19" s="875"/>
      <c r="I19" s="859"/>
      <c r="J19" s="518" t="s">
        <v>933</v>
      </c>
      <c r="K19" s="518" t="s">
        <v>932</v>
      </c>
      <c r="L19" s="897"/>
      <c r="M19" s="64" t="s">
        <v>142</v>
      </c>
      <c r="N19" s="92">
        <v>1</v>
      </c>
      <c r="O19" s="602"/>
      <c r="P19" s="92">
        <v>1</v>
      </c>
      <c r="Q19" s="602"/>
      <c r="R19" s="92">
        <v>0</v>
      </c>
      <c r="S19" s="602"/>
      <c r="T19" s="92">
        <v>0</v>
      </c>
      <c r="U19" s="663"/>
      <c r="V19" s="95">
        <f t="shared" si="0"/>
        <v>0</v>
      </c>
      <c r="W19" s="95">
        <f t="shared" si="1"/>
        <v>0</v>
      </c>
      <c r="X19" s="95" t="str">
        <f t="shared" si="2"/>
        <v>-</v>
      </c>
      <c r="Y19" s="95" t="str">
        <f t="shared" si="3"/>
        <v>-</v>
      </c>
      <c r="Z19" s="95">
        <f t="shared" si="4"/>
        <v>0</v>
      </c>
      <c r="AD19" s="101"/>
      <c r="AE19" s="647"/>
      <c r="AF19" s="195"/>
      <c r="AG19" s="227"/>
    </row>
    <row r="20" spans="1:33" ht="92.25" customHeight="1">
      <c r="A20" s="792"/>
      <c r="B20" s="860"/>
      <c r="C20" s="860"/>
      <c r="D20" s="860"/>
      <c r="E20" s="860"/>
      <c r="F20" s="860"/>
      <c r="G20" s="859"/>
      <c r="H20" s="875"/>
      <c r="I20" s="859"/>
      <c r="J20" s="518" t="s">
        <v>83</v>
      </c>
      <c r="K20" s="518" t="s">
        <v>985</v>
      </c>
      <c r="L20" s="897"/>
      <c r="M20" s="64" t="s">
        <v>142</v>
      </c>
      <c r="N20" s="92">
        <v>0</v>
      </c>
      <c r="O20" s="602"/>
      <c r="P20" s="92">
        <v>1</v>
      </c>
      <c r="Q20" s="602"/>
      <c r="R20" s="92">
        <v>1</v>
      </c>
      <c r="S20" s="609"/>
      <c r="T20" s="92">
        <v>1</v>
      </c>
      <c r="U20" s="663"/>
      <c r="V20" s="95" t="str">
        <f t="shared" si="0"/>
        <v>-</v>
      </c>
      <c r="W20" s="95">
        <f t="shared" si="1"/>
        <v>0</v>
      </c>
      <c r="X20" s="95">
        <f t="shared" si="2"/>
        <v>0</v>
      </c>
      <c r="Y20" s="95">
        <f t="shared" si="3"/>
        <v>0</v>
      </c>
      <c r="Z20" s="95">
        <f t="shared" si="4"/>
        <v>0</v>
      </c>
      <c r="AD20" s="101"/>
      <c r="AE20" s="647"/>
      <c r="AF20" s="195"/>
      <c r="AG20" s="227"/>
    </row>
    <row r="21" spans="1:33" ht="66.75" customHeight="1">
      <c r="A21" s="792"/>
      <c r="B21" s="860"/>
      <c r="C21" s="860"/>
      <c r="D21" s="860"/>
      <c r="E21" s="551" t="s">
        <v>86</v>
      </c>
      <c r="F21" s="551" t="s">
        <v>169</v>
      </c>
      <c r="G21" s="552">
        <v>0.05</v>
      </c>
      <c r="H21" s="553">
        <v>0.1</v>
      </c>
      <c r="I21" s="552" t="s">
        <v>87</v>
      </c>
      <c r="J21" s="518" t="s">
        <v>740</v>
      </c>
      <c r="K21" s="64" t="s">
        <v>87</v>
      </c>
      <c r="L21" s="897"/>
      <c r="M21" s="64" t="s">
        <v>142</v>
      </c>
      <c r="N21" s="92">
        <v>0</v>
      </c>
      <c r="O21" s="602"/>
      <c r="P21" s="92">
        <v>1</v>
      </c>
      <c r="Q21" s="602"/>
      <c r="R21" s="92">
        <v>1</v>
      </c>
      <c r="S21" s="602"/>
      <c r="T21" s="92">
        <v>1</v>
      </c>
      <c r="U21" s="664"/>
      <c r="V21" s="95" t="str">
        <f t="shared" si="0"/>
        <v>-</v>
      </c>
      <c r="W21" s="95">
        <f t="shared" si="1"/>
        <v>0</v>
      </c>
      <c r="X21" s="95">
        <f t="shared" si="2"/>
        <v>0</v>
      </c>
      <c r="Y21" s="95">
        <f t="shared" si="3"/>
        <v>0</v>
      </c>
      <c r="Z21" s="95">
        <f t="shared" si="4"/>
        <v>0</v>
      </c>
      <c r="AD21" s="101"/>
      <c r="AE21" s="647"/>
      <c r="AF21" s="195"/>
      <c r="AG21" s="227"/>
    </row>
    <row r="22" spans="1:33" ht="134.25" customHeight="1">
      <c r="A22" s="792"/>
      <c r="B22" s="860"/>
      <c r="C22" s="860"/>
      <c r="D22" s="860" t="s">
        <v>90</v>
      </c>
      <c r="E22" s="860" t="s">
        <v>91</v>
      </c>
      <c r="F22" s="201" t="s">
        <v>92</v>
      </c>
      <c r="G22" s="202" t="s">
        <v>200</v>
      </c>
      <c r="H22" s="203">
        <v>0.3</v>
      </c>
      <c r="I22" s="64" t="s">
        <v>195</v>
      </c>
      <c r="J22" s="64" t="s">
        <v>172</v>
      </c>
      <c r="K22" s="64" t="s">
        <v>195</v>
      </c>
      <c r="L22" s="897"/>
      <c r="M22" s="64" t="s">
        <v>130</v>
      </c>
      <c r="N22" s="92" t="s">
        <v>903</v>
      </c>
      <c r="O22" s="602"/>
      <c r="P22" s="92" t="s">
        <v>903</v>
      </c>
      <c r="Q22" s="602"/>
      <c r="R22" s="92" t="s">
        <v>903</v>
      </c>
      <c r="S22" s="602"/>
      <c r="T22" s="92" t="s">
        <v>903</v>
      </c>
      <c r="U22" s="613"/>
      <c r="V22" s="95" t="str">
        <f>IF(O22,IF(O22&gt;=90%,100%,59%),"-")</f>
        <v>-</v>
      </c>
      <c r="W22" s="95" t="str">
        <f>IF(Q22,IF(Q22&gt;=90%,100%,59%),"-")</f>
        <v>-</v>
      </c>
      <c r="X22" s="95" t="str">
        <f>IF(S22,IF(S22&gt;=90%,100%,59%),"-")</f>
        <v>-</v>
      </c>
      <c r="Y22" s="95" t="str">
        <f>IF(U22,IF(U22&gt;=90%,100%,59%),"-")</f>
        <v>-</v>
      </c>
      <c r="Z22" s="95" t="str">
        <f t="shared" si="4"/>
        <v>-</v>
      </c>
      <c r="AD22" s="101"/>
      <c r="AE22" s="647"/>
      <c r="AF22" s="195"/>
      <c r="AG22" s="227"/>
    </row>
    <row r="23" spans="1:33" ht="103.5" customHeight="1">
      <c r="A23" s="809"/>
      <c r="B23" s="860"/>
      <c r="C23" s="860"/>
      <c r="D23" s="860"/>
      <c r="E23" s="860"/>
      <c r="F23" s="64" t="s">
        <v>95</v>
      </c>
      <c r="G23" s="202" t="s">
        <v>200</v>
      </c>
      <c r="H23" s="203">
        <v>0.5</v>
      </c>
      <c r="I23" s="64" t="s">
        <v>201</v>
      </c>
      <c r="J23" s="64" t="s">
        <v>202</v>
      </c>
      <c r="K23" s="64" t="s">
        <v>203</v>
      </c>
      <c r="L23" s="897"/>
      <c r="M23" s="64" t="s">
        <v>130</v>
      </c>
      <c r="N23" s="92">
        <v>0.8</v>
      </c>
      <c r="O23" s="602"/>
      <c r="P23" s="92">
        <v>0.8</v>
      </c>
      <c r="Q23" s="602"/>
      <c r="R23" s="92">
        <v>0.8</v>
      </c>
      <c r="S23" s="602"/>
      <c r="T23" s="92">
        <v>0.8</v>
      </c>
      <c r="U23" s="613"/>
      <c r="V23" s="95">
        <f t="shared" si="0"/>
        <v>0</v>
      </c>
      <c r="W23" s="95">
        <f t="shared" si="1"/>
        <v>0</v>
      </c>
      <c r="X23" s="95">
        <f t="shared" si="2"/>
        <v>0</v>
      </c>
      <c r="Y23" s="95">
        <f t="shared" si="3"/>
        <v>0</v>
      </c>
      <c r="Z23" s="95">
        <f t="shared" si="4"/>
        <v>0</v>
      </c>
      <c r="AD23" s="101"/>
      <c r="AE23" s="285"/>
      <c r="AF23" s="195"/>
      <c r="AG23" s="227"/>
    </row>
    <row r="24" spans="1:33" ht="107.25" customHeight="1">
      <c r="A24" s="791" t="s">
        <v>128</v>
      </c>
      <c r="B24" s="956" t="s">
        <v>444</v>
      </c>
      <c r="C24" s="956" t="s">
        <v>445</v>
      </c>
      <c r="D24" s="528" t="s">
        <v>99</v>
      </c>
      <c r="E24" s="528" t="s">
        <v>100</v>
      </c>
      <c r="F24" s="535" t="s">
        <v>101</v>
      </c>
      <c r="G24" s="536">
        <v>0.7</v>
      </c>
      <c r="H24" s="537">
        <v>0.8</v>
      </c>
      <c r="I24" s="534" t="s">
        <v>173</v>
      </c>
      <c r="J24" s="530" t="s">
        <v>908</v>
      </c>
      <c r="K24" s="530" t="s">
        <v>790</v>
      </c>
      <c r="L24" s="898"/>
      <c r="M24" s="140" t="s">
        <v>130</v>
      </c>
      <c r="N24" s="166">
        <v>0</v>
      </c>
      <c r="O24" s="640"/>
      <c r="P24" s="134">
        <v>0</v>
      </c>
      <c r="Q24" s="626"/>
      <c r="R24" s="134">
        <v>0</v>
      </c>
      <c r="S24" s="626"/>
      <c r="T24" s="134">
        <v>1</v>
      </c>
      <c r="U24" s="639"/>
      <c r="V24" s="95" t="str">
        <f t="shared" si="0"/>
        <v>-</v>
      </c>
      <c r="W24" s="95" t="str">
        <f t="shared" si="1"/>
        <v>-</v>
      </c>
      <c r="X24" s="95" t="str">
        <f t="shared" si="2"/>
        <v>-</v>
      </c>
      <c r="Y24" s="95">
        <f t="shared" si="3"/>
        <v>0</v>
      </c>
      <c r="Z24" s="95">
        <f t="shared" si="4"/>
        <v>0</v>
      </c>
      <c r="AD24" s="101"/>
      <c r="AE24" s="647"/>
      <c r="AF24" s="195"/>
      <c r="AG24" s="227"/>
    </row>
    <row r="25" spans="1:33" ht="122.25" customHeight="1">
      <c r="A25" s="809"/>
      <c r="B25" s="956"/>
      <c r="C25" s="956"/>
      <c r="D25" s="528" t="s">
        <v>954</v>
      </c>
      <c r="E25" s="535" t="s">
        <v>956</v>
      </c>
      <c r="F25" s="535" t="s">
        <v>957</v>
      </c>
      <c r="G25" s="536">
        <v>0.8</v>
      </c>
      <c r="H25" s="536" t="s">
        <v>955</v>
      </c>
      <c r="I25" s="535" t="s">
        <v>957</v>
      </c>
      <c r="J25" s="530" t="s">
        <v>958</v>
      </c>
      <c r="K25" s="530" t="s">
        <v>959</v>
      </c>
      <c r="L25" s="554"/>
      <c r="M25" s="530" t="s">
        <v>130</v>
      </c>
      <c r="N25" s="166">
        <v>1</v>
      </c>
      <c r="O25" s="640"/>
      <c r="P25" s="134">
        <v>1</v>
      </c>
      <c r="Q25" s="626"/>
      <c r="R25" s="134">
        <v>1</v>
      </c>
      <c r="S25" s="626"/>
      <c r="T25" s="134">
        <v>1</v>
      </c>
      <c r="U25" s="639"/>
      <c r="V25" s="95">
        <f t="shared" ref="V25" si="10">IFERROR((O25*100%)/N25,"-")</f>
        <v>0</v>
      </c>
      <c r="W25" s="95">
        <f t="shared" ref="W25" si="11">IFERROR((Q25*100%)/P25,"-")</f>
        <v>0</v>
      </c>
      <c r="X25" s="95">
        <f t="shared" ref="X25" si="12">IFERROR((S25*100%)/R25,"-")</f>
        <v>0</v>
      </c>
      <c r="Y25" s="95">
        <f t="shared" ref="Y25" si="13">IFERROR((U25*100%)/T25,"-")</f>
        <v>0</v>
      </c>
      <c r="Z25" s="95">
        <f t="shared" ref="Z25" si="14">IFERROR(AVERAGE(V25:Y25),"-")</f>
        <v>0</v>
      </c>
      <c r="AD25" s="101"/>
      <c r="AE25" s="285"/>
      <c r="AF25" s="195"/>
      <c r="AG25" s="227"/>
    </row>
    <row r="26" spans="1:33" ht="45.6" customHeight="1">
      <c r="A26" s="953" t="s">
        <v>332</v>
      </c>
      <c r="B26" s="954"/>
      <c r="C26" s="954"/>
      <c r="D26" s="954"/>
      <c r="E26" s="954"/>
      <c r="F26" s="954"/>
      <c r="G26" s="954"/>
      <c r="H26" s="954"/>
      <c r="I26" s="954"/>
      <c r="J26" s="954"/>
      <c r="K26" s="954"/>
      <c r="L26" s="954"/>
      <c r="M26" s="955"/>
      <c r="N26" s="102"/>
      <c r="O26" s="102"/>
      <c r="P26" s="102"/>
      <c r="Q26" s="102"/>
      <c r="R26" s="102"/>
      <c r="S26" s="102"/>
      <c r="T26" s="102"/>
      <c r="U26" s="102"/>
      <c r="V26" s="40" t="str">
        <f t="shared" si="0"/>
        <v>-</v>
      </c>
      <c r="W26" s="40" t="str">
        <f t="shared" si="1"/>
        <v>-</v>
      </c>
      <c r="X26" s="40" t="str">
        <f t="shared" si="2"/>
        <v>-</v>
      </c>
      <c r="Y26" s="40" t="str">
        <f t="shared" si="3"/>
        <v>-</v>
      </c>
      <c r="Z26" s="141">
        <f>AVERAGE(Z4:Z25)</f>
        <v>0</v>
      </c>
      <c r="AD26" s="101"/>
      <c r="AE26" s="285"/>
      <c r="AF26" s="195"/>
      <c r="AG26" s="227"/>
    </row>
    <row r="27" spans="1:33" ht="13.8">
      <c r="A27" s="918" t="s">
        <v>209</v>
      </c>
      <c r="B27" s="918"/>
      <c r="C27" s="918"/>
      <c r="D27" s="918"/>
      <c r="E27" s="918"/>
      <c r="F27" s="918"/>
      <c r="G27" s="918"/>
      <c r="H27" s="918"/>
      <c r="I27" s="918"/>
      <c r="J27" s="918"/>
      <c r="AD27" s="101"/>
      <c r="AE27" s="647"/>
      <c r="AF27" s="195"/>
      <c r="AG27" s="227"/>
    </row>
    <row r="28" spans="1:33" ht="13.8">
      <c r="A28" s="858" t="s">
        <v>250</v>
      </c>
      <c r="B28" s="858"/>
      <c r="C28" s="858"/>
      <c r="D28" s="858"/>
      <c r="E28" s="858"/>
      <c r="F28" s="858"/>
      <c r="G28" s="858"/>
      <c r="H28" s="858"/>
      <c r="I28" s="858"/>
      <c r="J28" s="858"/>
      <c r="AD28" s="101"/>
      <c r="AE28" s="647"/>
      <c r="AF28" s="195"/>
      <c r="AG28" s="227"/>
    </row>
    <row r="29" spans="1:33" ht="13.8">
      <c r="A29" s="858"/>
      <c r="B29" s="858"/>
      <c r="C29" s="858"/>
      <c r="D29" s="858"/>
      <c r="E29" s="858"/>
      <c r="F29" s="858"/>
      <c r="G29" s="858"/>
      <c r="H29" s="858"/>
      <c r="I29" s="858"/>
      <c r="J29" s="858"/>
      <c r="AD29" s="101"/>
      <c r="AE29" s="285"/>
      <c r="AF29" s="195"/>
      <c r="AG29" s="227"/>
    </row>
    <row r="30" spans="1:33" ht="13.8">
      <c r="A30" s="858"/>
      <c r="B30" s="858"/>
      <c r="C30" s="858"/>
      <c r="D30" s="858"/>
      <c r="E30" s="858"/>
      <c r="F30" s="858"/>
      <c r="G30" s="858"/>
      <c r="H30" s="858"/>
      <c r="I30" s="858"/>
      <c r="J30" s="858"/>
      <c r="AD30" s="101"/>
      <c r="AE30" s="647"/>
      <c r="AF30" s="195"/>
      <c r="AG30" s="227"/>
    </row>
    <row r="31" spans="1:33" ht="42" customHeight="1">
      <c r="A31" s="853" t="s">
        <v>671</v>
      </c>
      <c r="B31" s="853" t="s">
        <v>668</v>
      </c>
      <c r="C31" s="853" t="s">
        <v>667</v>
      </c>
      <c r="D31" s="853" t="s">
        <v>0</v>
      </c>
      <c r="E31" s="853" t="s">
        <v>654</v>
      </c>
      <c r="F31" s="853" t="s">
        <v>665</v>
      </c>
      <c r="G31" s="853" t="s">
        <v>1</v>
      </c>
      <c r="H31" s="853" t="s">
        <v>915</v>
      </c>
      <c r="I31" s="853" t="s">
        <v>125</v>
      </c>
      <c r="J31" s="853" t="s">
        <v>812</v>
      </c>
      <c r="K31" s="853" t="s">
        <v>905</v>
      </c>
      <c r="L31" s="838" t="s">
        <v>432</v>
      </c>
      <c r="M31" s="853" t="s">
        <v>2</v>
      </c>
      <c r="N31" s="853" t="s">
        <v>210</v>
      </c>
      <c r="O31" s="853" t="s">
        <v>645</v>
      </c>
      <c r="P31" s="877" t="s">
        <v>3</v>
      </c>
      <c r="Q31" s="877"/>
      <c r="R31" s="877"/>
      <c r="S31" s="877"/>
      <c r="T31" s="877"/>
      <c r="U31" s="877"/>
      <c r="V31" s="877"/>
      <c r="W31" s="143"/>
      <c r="X31" s="818" t="s">
        <v>1007</v>
      </c>
      <c r="Y31" s="819"/>
      <c r="Z31" s="819"/>
      <c r="AA31" s="819"/>
      <c r="AB31" s="820"/>
      <c r="AD31" s="99"/>
      <c r="AE31" s="99"/>
      <c r="AF31" s="99"/>
      <c r="AG31" s="99"/>
    </row>
    <row r="32" spans="1:33" ht="52.8">
      <c r="A32" s="853"/>
      <c r="B32" s="853"/>
      <c r="C32" s="853"/>
      <c r="D32" s="853"/>
      <c r="E32" s="853"/>
      <c r="F32" s="853"/>
      <c r="G32" s="853"/>
      <c r="H32" s="853"/>
      <c r="I32" s="853"/>
      <c r="J32" s="853"/>
      <c r="K32" s="853"/>
      <c r="L32" s="839"/>
      <c r="M32" s="853"/>
      <c r="N32" s="853"/>
      <c r="O32" s="853"/>
      <c r="P32" s="38" t="s">
        <v>143</v>
      </c>
      <c r="Q32" s="38" t="s">
        <v>145</v>
      </c>
      <c r="R32" s="38" t="s">
        <v>144</v>
      </c>
      <c r="S32" s="38" t="s">
        <v>146</v>
      </c>
      <c r="T32" s="38" t="s">
        <v>147</v>
      </c>
      <c r="U32" s="38" t="s">
        <v>148</v>
      </c>
      <c r="V32" s="38" t="s">
        <v>149</v>
      </c>
      <c r="W32" s="38" t="s">
        <v>150</v>
      </c>
      <c r="X32" s="38" t="s">
        <v>458</v>
      </c>
      <c r="Y32" s="38" t="s">
        <v>454</v>
      </c>
      <c r="Z32" s="38" t="s">
        <v>455</v>
      </c>
      <c r="AA32" s="38" t="s">
        <v>456</v>
      </c>
      <c r="AB32" s="38" t="s">
        <v>457</v>
      </c>
      <c r="AC32" s="204"/>
      <c r="AD32" s="100"/>
      <c r="AE32" s="99"/>
      <c r="AF32" s="99"/>
      <c r="AG32" s="99"/>
    </row>
    <row r="33" spans="1:33" ht="91.5" customHeight="1">
      <c r="A33" s="791" t="s">
        <v>127</v>
      </c>
      <c r="B33" s="782" t="s">
        <v>78</v>
      </c>
      <c r="C33" s="782" t="s">
        <v>79</v>
      </c>
      <c r="D33" s="782" t="s">
        <v>253</v>
      </c>
      <c r="E33" s="782" t="s">
        <v>91</v>
      </c>
      <c r="F33" s="782" t="s">
        <v>92</v>
      </c>
      <c r="G33" s="841">
        <v>0.3</v>
      </c>
      <c r="H33" s="841">
        <v>0.7</v>
      </c>
      <c r="I33" s="782" t="s">
        <v>252</v>
      </c>
      <c r="J33" s="205" t="s">
        <v>741</v>
      </c>
      <c r="K33" s="205" t="s">
        <v>492</v>
      </c>
      <c r="L33" s="839"/>
      <c r="M33" s="375" t="s">
        <v>627</v>
      </c>
      <c r="N33" s="206">
        <v>0.9</v>
      </c>
      <c r="O33" s="148">
        <v>0.9</v>
      </c>
      <c r="P33" s="190">
        <v>0.9</v>
      </c>
      <c r="Q33" s="191"/>
      <c r="R33" s="190">
        <v>0.9</v>
      </c>
      <c r="S33" s="193"/>
      <c r="T33" s="190">
        <v>0.9</v>
      </c>
      <c r="U33" s="193"/>
      <c r="V33" s="190">
        <v>0.9</v>
      </c>
      <c r="W33" s="332"/>
      <c r="X33" s="40">
        <f>IFERROR((Q33*100%)/P33,"-")</f>
        <v>0</v>
      </c>
      <c r="Y33" s="40">
        <f>IFERROR((S33*100%)/R33,"-")</f>
        <v>0</v>
      </c>
      <c r="Z33" s="40">
        <f>IFERROR((U33*100%)/T33,"-")</f>
        <v>0</v>
      </c>
      <c r="AA33" s="40">
        <f>IFERROR((W33*100%)/V33,"-")</f>
        <v>0</v>
      </c>
      <c r="AB33" s="40">
        <f>IFERROR(AVERAGE(X33:AA33),"-")</f>
        <v>0</v>
      </c>
      <c r="AC33" s="204"/>
      <c r="AD33" s="150"/>
      <c r="AE33" s="99"/>
      <c r="AF33" s="99"/>
      <c r="AG33" s="99"/>
    </row>
    <row r="34" spans="1:33" ht="66">
      <c r="A34" s="792"/>
      <c r="B34" s="783"/>
      <c r="C34" s="783"/>
      <c r="D34" s="783"/>
      <c r="E34" s="783"/>
      <c r="F34" s="783"/>
      <c r="G34" s="842"/>
      <c r="H34" s="783"/>
      <c r="I34" s="783"/>
      <c r="J34" s="205" t="s">
        <v>742</v>
      </c>
      <c r="K34" s="205" t="s">
        <v>492</v>
      </c>
      <c r="L34" s="839"/>
      <c r="M34" s="173" t="s">
        <v>627</v>
      </c>
      <c r="N34" s="206">
        <v>0.88</v>
      </c>
      <c r="O34" s="148" t="s">
        <v>746</v>
      </c>
      <c r="P34" s="190">
        <v>0.9</v>
      </c>
      <c r="Q34" s="210"/>
      <c r="R34" s="190">
        <v>0.9</v>
      </c>
      <c r="S34" s="193"/>
      <c r="T34" s="190">
        <v>0.9</v>
      </c>
      <c r="U34" s="193"/>
      <c r="V34" s="190">
        <v>0.9</v>
      </c>
      <c r="W34" s="332"/>
      <c r="X34" s="40">
        <f>IFERROR((Q34*100%)/P34,"-")</f>
        <v>0</v>
      </c>
      <c r="Y34" s="40">
        <f>IFERROR((S34*100%)/R34,"-")</f>
        <v>0</v>
      </c>
      <c r="Z34" s="40">
        <f>IFERROR((U34*100%)/T34,"-")</f>
        <v>0</v>
      </c>
      <c r="AA34" s="40">
        <f>IFERROR((W34*100%)/V34,"-")</f>
        <v>0</v>
      </c>
      <c r="AB34" s="40">
        <f t="shared" ref="AB34:AB36" si="15">IFERROR(AVERAGE(X34:AA34),"-")</f>
        <v>0</v>
      </c>
      <c r="AC34" s="204"/>
      <c r="AD34" s="155"/>
      <c r="AE34" s="113"/>
      <c r="AF34" s="100"/>
      <c r="AG34" s="99"/>
    </row>
    <row r="35" spans="1:33" ht="83.25" customHeight="1">
      <c r="A35" s="792"/>
      <c r="B35" s="783"/>
      <c r="C35" s="783"/>
      <c r="D35" s="783"/>
      <c r="E35" s="783"/>
      <c r="F35" s="783"/>
      <c r="G35" s="842"/>
      <c r="H35" s="783"/>
      <c r="I35" s="783"/>
      <c r="J35" s="205" t="s">
        <v>743</v>
      </c>
      <c r="K35" s="205" t="s">
        <v>626</v>
      </c>
      <c r="L35" s="839"/>
      <c r="M35" s="173" t="s">
        <v>142</v>
      </c>
      <c r="N35" s="206">
        <v>0.8</v>
      </c>
      <c r="O35" s="148" t="s">
        <v>745</v>
      </c>
      <c r="P35" s="190">
        <v>0.85</v>
      </c>
      <c r="Q35" s="191"/>
      <c r="R35" s="190">
        <v>0.85</v>
      </c>
      <c r="S35" s="191"/>
      <c r="T35" s="190">
        <v>0.85</v>
      </c>
      <c r="U35" s="193"/>
      <c r="V35" s="190">
        <v>0.85</v>
      </c>
      <c r="W35" s="332"/>
      <c r="X35" s="40">
        <f>IFERROR((Q35*100%)/P35,"-")</f>
        <v>0</v>
      </c>
      <c r="Y35" s="40">
        <f>IFERROR((S35*100%)/R35,"-")</f>
        <v>0</v>
      </c>
      <c r="Z35" s="40">
        <f>IFERROR((U35*100%)/T35,"-")</f>
        <v>0</v>
      </c>
      <c r="AA35" s="40">
        <f>IFERROR((W35*100%)/V35,"-")</f>
        <v>0</v>
      </c>
      <c r="AB35" s="40">
        <f t="shared" si="15"/>
        <v>0</v>
      </c>
      <c r="AC35" s="204"/>
      <c r="AD35" s="99"/>
      <c r="AE35" s="99"/>
      <c r="AF35" s="99"/>
      <c r="AG35" s="99"/>
    </row>
    <row r="36" spans="1:33" ht="81.75" customHeight="1">
      <c r="A36" s="809"/>
      <c r="B36" s="784"/>
      <c r="C36" s="784"/>
      <c r="D36" s="784"/>
      <c r="E36" s="784"/>
      <c r="F36" s="784"/>
      <c r="G36" s="843"/>
      <c r="H36" s="784"/>
      <c r="I36" s="784"/>
      <c r="J36" s="205" t="s">
        <v>744</v>
      </c>
      <c r="K36" s="205" t="s">
        <v>747</v>
      </c>
      <c r="L36" s="840"/>
      <c r="M36" s="173" t="s">
        <v>627</v>
      </c>
      <c r="N36" s="206">
        <v>0.98</v>
      </c>
      <c r="O36" s="148">
        <v>1</v>
      </c>
      <c r="P36" s="190">
        <v>0</v>
      </c>
      <c r="Q36" s="191"/>
      <c r="R36" s="190">
        <v>0.9</v>
      </c>
      <c r="S36" s="210"/>
      <c r="T36" s="190">
        <v>0</v>
      </c>
      <c r="U36" s="193"/>
      <c r="V36" s="190">
        <v>1</v>
      </c>
      <c r="W36" s="332"/>
      <c r="X36" s="40" t="str">
        <f>IFERROR((Q36*100%)/P36,"-")</f>
        <v>-</v>
      </c>
      <c r="Y36" s="40">
        <f>IFERROR((S36*100%)/R36,"-")</f>
        <v>0</v>
      </c>
      <c r="Z36" s="40" t="str">
        <f>IFERROR((U36*100%)/T36,"-")</f>
        <v>-</v>
      </c>
      <c r="AA36" s="40">
        <f>IFERROR((W36*100%)/V36,"-")</f>
        <v>0</v>
      </c>
      <c r="AB36" s="40">
        <f t="shared" si="15"/>
        <v>0</v>
      </c>
      <c r="AC36" s="204"/>
      <c r="AD36" s="99"/>
      <c r="AE36" s="99"/>
      <c r="AF36" s="99"/>
      <c r="AG36" s="99"/>
    </row>
    <row r="37" spans="1:33" ht="54.75" customHeight="1">
      <c r="A37" s="65"/>
      <c r="B37" s="950" t="s">
        <v>332</v>
      </c>
      <c r="C37" s="951"/>
      <c r="D37" s="951"/>
      <c r="E37" s="951"/>
      <c r="F37" s="951"/>
      <c r="G37" s="951"/>
      <c r="H37" s="951"/>
      <c r="I37" s="951"/>
      <c r="J37" s="951"/>
      <c r="K37" s="951"/>
      <c r="L37" s="952"/>
      <c r="M37" s="176"/>
      <c r="N37" s="176"/>
      <c r="O37" s="176"/>
      <c r="P37" s="176"/>
      <c r="Q37" s="176"/>
      <c r="R37" s="176"/>
      <c r="S37" s="176"/>
      <c r="T37" s="176"/>
      <c r="U37" s="176"/>
      <c r="V37" s="176"/>
      <c r="W37" s="176"/>
      <c r="X37" s="156">
        <f t="shared" ref="X37:AA37" si="16">AVERAGE(X33:X36)</f>
        <v>0</v>
      </c>
      <c r="Y37" s="156">
        <f t="shared" si="16"/>
        <v>0</v>
      </c>
      <c r="Z37" s="156">
        <f t="shared" si="16"/>
        <v>0</v>
      </c>
      <c r="AA37" s="156">
        <f t="shared" si="16"/>
        <v>0</v>
      </c>
      <c r="AB37" s="156">
        <f>AVERAGE(AB33:AB36)</f>
        <v>0</v>
      </c>
      <c r="AC37" s="208"/>
      <c r="AD37" s="99"/>
      <c r="AE37" s="99"/>
      <c r="AF37" s="99"/>
      <c r="AG37" s="99"/>
    </row>
    <row r="39" spans="1:33">
      <c r="P39" s="209"/>
    </row>
  </sheetData>
  <mergeCells count="77">
    <mergeCell ref="AE2:AG2"/>
    <mergeCell ref="X31:AB31"/>
    <mergeCell ref="A9:A16"/>
    <mergeCell ref="B9:B16"/>
    <mergeCell ref="C9:C13"/>
    <mergeCell ref="C15:C16"/>
    <mergeCell ref="D15:D16"/>
    <mergeCell ref="D9:D13"/>
    <mergeCell ref="C14:D14"/>
    <mergeCell ref="M2:M3"/>
    <mergeCell ref="N2:T2"/>
    <mergeCell ref="J2:J3"/>
    <mergeCell ref="K2:K3"/>
    <mergeCell ref="F15:F16"/>
    <mergeCell ref="G15:G16"/>
    <mergeCell ref="H15:H16"/>
    <mergeCell ref="A1:D1"/>
    <mergeCell ref="A4:A8"/>
    <mergeCell ref="G2:G3"/>
    <mergeCell ref="H2:H3"/>
    <mergeCell ref="I2:I3"/>
    <mergeCell ref="A2:A3"/>
    <mergeCell ref="B2:B3"/>
    <mergeCell ref="C2:C3"/>
    <mergeCell ref="D2:D3"/>
    <mergeCell ref="E2:E3"/>
    <mergeCell ref="B4:B8"/>
    <mergeCell ref="C4:C8"/>
    <mergeCell ref="D4:D8"/>
    <mergeCell ref="F2:F3"/>
    <mergeCell ref="A24:A25"/>
    <mergeCell ref="B24:B25"/>
    <mergeCell ref="C24:C25"/>
    <mergeCell ref="A18:A23"/>
    <mergeCell ref="B18:B23"/>
    <mergeCell ref="C18:C23"/>
    <mergeCell ref="A28:J30"/>
    <mergeCell ref="A31:A32"/>
    <mergeCell ref="B31:B32"/>
    <mergeCell ref="C31:C32"/>
    <mergeCell ref="D31:D32"/>
    <mergeCell ref="E31:E32"/>
    <mergeCell ref="F31:F32"/>
    <mergeCell ref="I31:I32"/>
    <mergeCell ref="P31:V31"/>
    <mergeCell ref="J31:J32"/>
    <mergeCell ref="K31:K32"/>
    <mergeCell ref="M31:M32"/>
    <mergeCell ref="N31:N32"/>
    <mergeCell ref="L31:L36"/>
    <mergeCell ref="B37:L37"/>
    <mergeCell ref="A26:M26"/>
    <mergeCell ref="L4:L24"/>
    <mergeCell ref="O31:O32"/>
    <mergeCell ref="A33:A36"/>
    <mergeCell ref="B33:B36"/>
    <mergeCell ref="C33:C36"/>
    <mergeCell ref="D33:D36"/>
    <mergeCell ref="E33:E36"/>
    <mergeCell ref="F33:F36"/>
    <mergeCell ref="G33:G36"/>
    <mergeCell ref="G31:G32"/>
    <mergeCell ref="H31:H32"/>
    <mergeCell ref="H33:H36"/>
    <mergeCell ref="I33:I36"/>
    <mergeCell ref="A27:J27"/>
    <mergeCell ref="V2:Z2"/>
    <mergeCell ref="I18:I20"/>
    <mergeCell ref="D22:D23"/>
    <mergeCell ref="E22:E23"/>
    <mergeCell ref="F18:F20"/>
    <mergeCell ref="G18:G20"/>
    <mergeCell ref="H18:H20"/>
    <mergeCell ref="D18:D21"/>
    <mergeCell ref="E18:E20"/>
    <mergeCell ref="I15:I16"/>
    <mergeCell ref="E15:E16"/>
  </mergeCells>
  <conditionalFormatting sqref="V15:Z16 X33:AB36 V23:Y24 V13:Y21 Z13:Z24 V26:Y26 V25:Z25 V4:Z12">
    <cfRule type="cellIs" dxfId="1491" priority="226" operator="lessThan">
      <formula>0.6</formula>
    </cfRule>
    <cfRule type="cellIs" dxfId="1490" priority="227" operator="between">
      <formula>60%</formula>
      <formula>79%</formula>
    </cfRule>
    <cfRule type="cellIs" dxfId="1489" priority="228" operator="between">
      <formula>80%</formula>
      <formula>100%</formula>
    </cfRule>
  </conditionalFormatting>
  <conditionalFormatting sqref="V22:Y22">
    <cfRule type="cellIs" dxfId="1488" priority="10" operator="lessThan">
      <formula>0.6</formula>
    </cfRule>
    <cfRule type="cellIs" dxfId="1487" priority="11" operator="between">
      <formula>60%</formula>
      <formula>79%</formula>
    </cfRule>
    <cfRule type="cellIs" dxfId="1486" priority="12" operator="between">
      <formula>80%</formula>
      <formula>100%</formula>
    </cfRule>
  </conditionalFormatting>
  <conditionalFormatting sqref="V22:Y22">
    <cfRule type="cellIs" dxfId="1485" priority="7" operator="lessThan">
      <formula>0.6</formula>
    </cfRule>
    <cfRule type="cellIs" dxfId="1484" priority="8" operator="between">
      <formula>60%</formula>
      <formula>79%</formula>
    </cfRule>
    <cfRule type="cellIs" dxfId="1483" priority="9" operator="between">
      <formula>80%</formula>
      <formula>100%</formula>
    </cfRule>
  </conditionalFormatting>
  <conditionalFormatting sqref="V22:Y22">
    <cfRule type="cellIs" dxfId="1482" priority="4" operator="lessThan">
      <formula>0.6</formula>
    </cfRule>
    <cfRule type="cellIs" dxfId="1481" priority="5" operator="between">
      <formula>60%</formula>
      <formula>79%</formula>
    </cfRule>
    <cfRule type="cellIs" dxfId="1480" priority="6" operator="between">
      <formula>80%</formula>
      <formula>100%</formula>
    </cfRule>
  </conditionalFormatting>
  <conditionalFormatting sqref="V22:Y22">
    <cfRule type="cellIs" dxfId="1479" priority="1" operator="lessThan">
      <formula>0.6</formula>
    </cfRule>
    <cfRule type="cellIs" dxfId="1478" priority="2" operator="between">
      <formula>60%</formula>
      <formula>79%</formula>
    </cfRule>
    <cfRule type="cellIs" dxfId="1477" priority="3" operator="between">
      <formula>80%</formula>
      <formula>100%</formula>
    </cfRule>
  </conditionalFormatting>
  <hyperlinks>
    <hyperlink ref="A1:D1" location="Inicio!A1" display="INICIO"/>
  </hyperlinks>
  <pageMargins left="0.7" right="0.7" top="0.75" bottom="0.75" header="0.3" footer="0.3"/>
  <pageSetup orientation="portrait" r:id="rId1"/>
  <drawing r:id="rId2"/>
  <legacyDrawing r:id="rId3"/>
</worksheet>
</file>

<file path=xl/worksheets/sheet12.xml><?xml version="1.0" encoding="utf-8"?>
<worksheet xmlns="http://schemas.openxmlformats.org/spreadsheetml/2006/main" xmlns:r="http://schemas.openxmlformats.org/officeDocument/2006/relationships">
  <sheetPr>
    <tabColor theme="9" tint="0.39997558519241921"/>
  </sheetPr>
  <dimension ref="A1:AG41"/>
  <sheetViews>
    <sheetView topLeftCell="J13" zoomScaleNormal="100" workbookViewId="0">
      <selection activeCell="R27" sqref="R27"/>
    </sheetView>
  </sheetViews>
  <sheetFormatPr baseColWidth="10" defaultColWidth="11.44140625" defaultRowHeight="13.8"/>
  <cols>
    <col min="1" max="4" width="11.44140625" style="37"/>
    <col min="5" max="5" width="15.6640625" style="37" customWidth="1"/>
    <col min="6" max="6" width="18.88671875" style="37" customWidth="1"/>
    <col min="7" max="8" width="11.44140625" style="37"/>
    <col min="9" max="9" width="17.88671875" style="37" customWidth="1"/>
    <col min="10" max="10" width="23.88671875" style="37" customWidth="1"/>
    <col min="11" max="11" width="28.109375" style="37" customWidth="1"/>
    <col min="12" max="12" width="24" style="37" customWidth="1"/>
    <col min="13" max="13" width="13.33203125" style="37" customWidth="1"/>
    <col min="14" max="14" width="15.33203125" style="37" customWidth="1"/>
    <col min="15" max="15" width="13.6640625" style="37" customWidth="1"/>
    <col min="16" max="21" width="15.33203125" style="37" customWidth="1"/>
    <col min="22" max="24" width="18.5546875" style="37" customWidth="1"/>
    <col min="25" max="25" width="18.33203125" style="37" customWidth="1"/>
    <col min="26" max="26" width="18.5546875" style="37" customWidth="1"/>
    <col min="27" max="28" width="20.5546875" style="37" customWidth="1"/>
    <col min="29" max="29" width="135.6640625" style="37" customWidth="1"/>
    <col min="30" max="30" width="44.33203125" style="37" customWidth="1"/>
    <col min="31" max="31" width="27.5546875" style="37" customWidth="1"/>
    <col min="32" max="33" width="27.109375" style="37" customWidth="1"/>
    <col min="34" max="16384" width="11.44140625" style="37"/>
  </cols>
  <sheetData>
    <row r="1" spans="1:33" ht="40.5" customHeight="1">
      <c r="A1" s="826" t="s">
        <v>479</v>
      </c>
      <c r="B1" s="866"/>
      <c r="C1" s="866"/>
      <c r="D1" s="866"/>
    </row>
    <row r="2" spans="1:33" ht="60.75" customHeight="1">
      <c r="A2" s="853" t="s">
        <v>670</v>
      </c>
      <c r="B2" s="853" t="s">
        <v>669</v>
      </c>
      <c r="C2" s="853" t="s">
        <v>340</v>
      </c>
      <c r="D2" s="853" t="s">
        <v>0</v>
      </c>
      <c r="E2" s="853" t="s">
        <v>654</v>
      </c>
      <c r="F2" s="853" t="s">
        <v>652</v>
      </c>
      <c r="G2" s="853" t="s">
        <v>1</v>
      </c>
      <c r="H2" s="853" t="s">
        <v>645</v>
      </c>
      <c r="I2" s="853" t="s">
        <v>125</v>
      </c>
      <c r="J2" s="853" t="s">
        <v>340</v>
      </c>
      <c r="K2" s="853" t="s">
        <v>738</v>
      </c>
      <c r="L2" s="211"/>
      <c r="M2" s="853" t="s">
        <v>2</v>
      </c>
      <c r="N2" s="877" t="s">
        <v>3</v>
      </c>
      <c r="O2" s="877"/>
      <c r="P2" s="877"/>
      <c r="Q2" s="877"/>
      <c r="R2" s="877"/>
      <c r="S2" s="877"/>
      <c r="T2" s="877"/>
      <c r="U2" s="212"/>
      <c r="V2" s="818" t="s">
        <v>1007</v>
      </c>
      <c r="W2" s="819"/>
      <c r="X2" s="819"/>
      <c r="Y2" s="819"/>
      <c r="Z2" s="820"/>
      <c r="AD2" s="653" t="s">
        <v>1004</v>
      </c>
      <c r="AE2" s="948" t="s">
        <v>570</v>
      </c>
      <c r="AF2" s="948"/>
      <c r="AG2" s="948"/>
    </row>
    <row r="3" spans="1:33" ht="56.25" customHeight="1">
      <c r="A3" s="853"/>
      <c r="B3" s="853"/>
      <c r="C3" s="853"/>
      <c r="D3" s="853"/>
      <c r="E3" s="853"/>
      <c r="F3" s="853"/>
      <c r="G3" s="853"/>
      <c r="H3" s="853"/>
      <c r="I3" s="853"/>
      <c r="J3" s="853"/>
      <c r="K3" s="853"/>
      <c r="L3" s="211" t="s">
        <v>432</v>
      </c>
      <c r="M3" s="853"/>
      <c r="N3" s="38" t="s">
        <v>143</v>
      </c>
      <c r="O3" s="38" t="s">
        <v>145</v>
      </c>
      <c r="P3" s="38" t="s">
        <v>144</v>
      </c>
      <c r="Q3" s="38" t="s">
        <v>146</v>
      </c>
      <c r="R3" s="38" t="s">
        <v>147</v>
      </c>
      <c r="S3" s="38" t="s">
        <v>148</v>
      </c>
      <c r="T3" s="38" t="s">
        <v>149</v>
      </c>
      <c r="U3" s="38" t="s">
        <v>150</v>
      </c>
      <c r="V3" s="38" t="s">
        <v>459</v>
      </c>
      <c r="W3" s="38" t="s">
        <v>454</v>
      </c>
      <c r="X3" s="38" t="s">
        <v>455</v>
      </c>
      <c r="Y3" s="38" t="s">
        <v>456</v>
      </c>
      <c r="Z3" s="38" t="s">
        <v>457</v>
      </c>
      <c r="AD3" s="651" t="s">
        <v>1005</v>
      </c>
      <c r="AE3" s="650" t="s">
        <v>573</v>
      </c>
      <c r="AF3" s="571" t="s">
        <v>572</v>
      </c>
      <c r="AG3" s="571" t="s">
        <v>571</v>
      </c>
    </row>
    <row r="4" spans="1:33" ht="171.6">
      <c r="A4" s="857" t="s">
        <v>973</v>
      </c>
      <c r="B4" s="870" t="s">
        <v>4</v>
      </c>
      <c r="C4" s="870" t="s">
        <v>5</v>
      </c>
      <c r="D4" s="870" t="s">
        <v>319</v>
      </c>
      <c r="E4" s="736" t="s">
        <v>7</v>
      </c>
      <c r="F4" s="526" t="s">
        <v>8</v>
      </c>
      <c r="G4" s="453">
        <v>0.95</v>
      </c>
      <c r="H4" s="457">
        <v>1</v>
      </c>
      <c r="I4" s="526" t="s">
        <v>634</v>
      </c>
      <c r="J4" s="507" t="s">
        <v>766</v>
      </c>
      <c r="K4" s="507" t="s">
        <v>921</v>
      </c>
      <c r="L4" s="852" t="s">
        <v>432</v>
      </c>
      <c r="M4" s="39" t="s">
        <v>129</v>
      </c>
      <c r="N4" s="84">
        <v>1</v>
      </c>
      <c r="O4" s="602"/>
      <c r="P4" s="84">
        <v>1</v>
      </c>
      <c r="Q4" s="602"/>
      <c r="R4" s="84">
        <v>1</v>
      </c>
      <c r="S4" s="602"/>
      <c r="T4" s="84">
        <v>1</v>
      </c>
      <c r="U4" s="613"/>
      <c r="V4" s="95">
        <f>IFERROR((O4*100%)/N4,"-")</f>
        <v>0</v>
      </c>
      <c r="W4" s="95">
        <f>IFERROR((Q4*100%)/P4,"-")</f>
        <v>0</v>
      </c>
      <c r="X4" s="95">
        <f>IFERROR((S4*100%)/R4,"-")</f>
        <v>0</v>
      </c>
      <c r="Y4" s="95">
        <f>IFERROR((U4*100%)/T4,"-")</f>
        <v>0</v>
      </c>
      <c r="Z4" s="95">
        <f>IFERROR(AVERAGE(V4:Y4),"-")</f>
        <v>0</v>
      </c>
      <c r="AD4" s="101"/>
      <c r="AE4" s="278"/>
      <c r="AF4" s="195"/>
      <c r="AG4" s="195"/>
    </row>
    <row r="5" spans="1:33" ht="88.5" customHeight="1">
      <c r="A5" s="857"/>
      <c r="B5" s="870"/>
      <c r="C5" s="870"/>
      <c r="D5" s="870"/>
      <c r="E5" s="736" t="s">
        <v>6</v>
      </c>
      <c r="F5" s="734" t="s">
        <v>764</v>
      </c>
      <c r="G5" s="453">
        <v>0.45</v>
      </c>
      <c r="H5" s="457">
        <v>0.8</v>
      </c>
      <c r="I5" s="734" t="s">
        <v>1046</v>
      </c>
      <c r="J5" s="733" t="s">
        <v>765</v>
      </c>
      <c r="K5" s="733" t="s">
        <v>763</v>
      </c>
      <c r="L5" s="852"/>
      <c r="M5" s="734" t="s">
        <v>129</v>
      </c>
      <c r="N5" s="84">
        <v>1</v>
      </c>
      <c r="O5" s="602"/>
      <c r="P5" s="84">
        <v>1</v>
      </c>
      <c r="Q5" s="602"/>
      <c r="R5" s="84">
        <v>1</v>
      </c>
      <c r="S5" s="602"/>
      <c r="T5" s="84">
        <v>1</v>
      </c>
      <c r="U5" s="613"/>
      <c r="V5" s="95">
        <f>IFERROR((O5*100%)/N5,"-")</f>
        <v>0</v>
      </c>
      <c r="W5" s="95">
        <f>IFERROR((Q5*100%)/P5,"-")</f>
        <v>0</v>
      </c>
      <c r="X5" s="95">
        <f>IFERROR((S5*100%)/R5,"-")</f>
        <v>0</v>
      </c>
      <c r="Y5" s="95">
        <f>IFERROR((U5*100%)/T5,"-")</f>
        <v>0</v>
      </c>
      <c r="Z5" s="95">
        <f>IFERROR(AVERAGE(V5:Y5),"-")</f>
        <v>0</v>
      </c>
      <c r="AD5" s="101"/>
      <c r="AE5" s="278"/>
      <c r="AF5" s="195"/>
      <c r="AG5" s="195"/>
    </row>
    <row r="6" spans="1:33" ht="132">
      <c r="A6" s="857"/>
      <c r="B6" s="870"/>
      <c r="C6" s="870"/>
      <c r="D6" s="870"/>
      <c r="E6" s="526" t="s">
        <v>10</v>
      </c>
      <c r="F6" s="526" t="s">
        <v>11</v>
      </c>
      <c r="G6" s="453">
        <v>0.8</v>
      </c>
      <c r="H6" s="457">
        <v>0.9</v>
      </c>
      <c r="I6" s="526" t="s">
        <v>179</v>
      </c>
      <c r="J6" s="526" t="s">
        <v>770</v>
      </c>
      <c r="K6" s="526" t="s">
        <v>950</v>
      </c>
      <c r="L6" s="852"/>
      <c r="M6" s="39" t="s">
        <v>204</v>
      </c>
      <c r="N6" s="84">
        <v>1</v>
      </c>
      <c r="O6" s="602"/>
      <c r="P6" s="84">
        <v>1</v>
      </c>
      <c r="Q6" s="602"/>
      <c r="R6" s="84">
        <v>1</v>
      </c>
      <c r="S6" s="602"/>
      <c r="T6" s="84">
        <v>1</v>
      </c>
      <c r="U6" s="613"/>
      <c r="V6" s="95">
        <f t="shared" ref="V6:V25" si="0">IFERROR((O6*100%)/N6,"-")</f>
        <v>0</v>
      </c>
      <c r="W6" s="95">
        <f t="shared" ref="W6:W25" si="1">IFERROR((Q6*100%)/P6,"-")</f>
        <v>0</v>
      </c>
      <c r="X6" s="95">
        <f t="shared" ref="X6:X25" si="2">IFERROR((S6*100%)/R6,"-")</f>
        <v>0</v>
      </c>
      <c r="Y6" s="95">
        <f t="shared" ref="Y6:Y22" si="3">IFERROR((U6*100%)/T6,"-")</f>
        <v>0</v>
      </c>
      <c r="Z6" s="95">
        <f t="shared" ref="Z6:Z22" si="4">IFERROR(AVERAGE(V6:Y6),"-")</f>
        <v>0</v>
      </c>
      <c r="AD6" s="101"/>
      <c r="AE6" s="285"/>
      <c r="AF6" s="195"/>
      <c r="AG6" s="195"/>
    </row>
    <row r="7" spans="1:33" ht="118.8">
      <c r="A7" s="857"/>
      <c r="B7" s="870"/>
      <c r="C7" s="870"/>
      <c r="D7" s="870"/>
      <c r="E7" s="520" t="s">
        <v>889</v>
      </c>
      <c r="F7" s="520" t="s">
        <v>17</v>
      </c>
      <c r="G7" s="525">
        <v>0.43</v>
      </c>
      <c r="H7" s="525">
        <v>0.6</v>
      </c>
      <c r="I7" s="520" t="s">
        <v>976</v>
      </c>
      <c r="J7" s="520" t="s">
        <v>901</v>
      </c>
      <c r="K7" s="520" t="s">
        <v>902</v>
      </c>
      <c r="L7" s="852"/>
      <c r="M7" s="39" t="s">
        <v>130</v>
      </c>
      <c r="N7" s="84">
        <v>1</v>
      </c>
      <c r="O7" s="602"/>
      <c r="P7" s="84">
        <v>1</v>
      </c>
      <c r="Q7" s="602"/>
      <c r="R7" s="84">
        <v>1</v>
      </c>
      <c r="S7" s="602"/>
      <c r="T7" s="84">
        <v>1</v>
      </c>
      <c r="U7" s="613"/>
      <c r="V7" s="95">
        <f t="shared" si="0"/>
        <v>0</v>
      </c>
      <c r="W7" s="95">
        <f t="shared" si="1"/>
        <v>0</v>
      </c>
      <c r="X7" s="95">
        <f t="shared" si="2"/>
        <v>0</v>
      </c>
      <c r="Y7" s="95">
        <f t="shared" si="3"/>
        <v>0</v>
      </c>
      <c r="Z7" s="95">
        <f t="shared" si="4"/>
        <v>0</v>
      </c>
      <c r="AD7" s="101"/>
      <c r="AE7" s="285"/>
      <c r="AF7" s="195"/>
      <c r="AG7" s="227"/>
    </row>
    <row r="8" spans="1:33" ht="135" customHeight="1">
      <c r="A8" s="857"/>
      <c r="B8" s="870"/>
      <c r="C8" s="870"/>
      <c r="D8" s="870"/>
      <c r="E8" s="526" t="s">
        <v>21</v>
      </c>
      <c r="F8" s="526" t="s">
        <v>22</v>
      </c>
      <c r="G8" s="48">
        <v>0.56000000000000005</v>
      </c>
      <c r="H8" s="457">
        <v>0.5</v>
      </c>
      <c r="I8" s="526" t="s">
        <v>182</v>
      </c>
      <c r="J8" s="526" t="s">
        <v>926</v>
      </c>
      <c r="K8" s="526" t="s">
        <v>925</v>
      </c>
      <c r="L8" s="852"/>
      <c r="M8" s="43" t="s">
        <v>130</v>
      </c>
      <c r="N8" s="84">
        <v>0</v>
      </c>
      <c r="O8" s="602"/>
      <c r="P8" s="84">
        <v>1</v>
      </c>
      <c r="Q8" s="602"/>
      <c r="R8" s="84">
        <v>1</v>
      </c>
      <c r="S8" s="602"/>
      <c r="T8" s="84">
        <v>1</v>
      </c>
      <c r="U8" s="613"/>
      <c r="V8" s="95" t="str">
        <f t="shared" si="0"/>
        <v>-</v>
      </c>
      <c r="W8" s="95">
        <f t="shared" si="1"/>
        <v>0</v>
      </c>
      <c r="X8" s="95">
        <f t="shared" si="2"/>
        <v>0</v>
      </c>
      <c r="Y8" s="95">
        <f t="shared" si="3"/>
        <v>0</v>
      </c>
      <c r="Z8" s="95">
        <f t="shared" si="4"/>
        <v>0</v>
      </c>
      <c r="AD8" s="101"/>
      <c r="AE8" s="285"/>
      <c r="AF8" s="195"/>
      <c r="AG8" s="227"/>
    </row>
    <row r="9" spans="1:33" ht="117.75" customHeight="1">
      <c r="A9" s="878" t="s">
        <v>31</v>
      </c>
      <c r="B9" s="865" t="s">
        <v>28</v>
      </c>
      <c r="C9" s="865" t="s">
        <v>29</v>
      </c>
      <c r="D9" s="865" t="s">
        <v>438</v>
      </c>
      <c r="E9" s="521" t="s">
        <v>30</v>
      </c>
      <c r="F9" s="527" t="s">
        <v>951</v>
      </c>
      <c r="G9" s="523">
        <v>1</v>
      </c>
      <c r="H9" s="522">
        <v>1</v>
      </c>
      <c r="I9" s="529" t="s">
        <v>153</v>
      </c>
      <c r="J9" s="529" t="s">
        <v>960</v>
      </c>
      <c r="K9" s="529" t="s">
        <v>979</v>
      </c>
      <c r="L9" s="852"/>
      <c r="M9" s="53" t="s">
        <v>129</v>
      </c>
      <c r="N9" s="85">
        <v>1</v>
      </c>
      <c r="O9" s="603"/>
      <c r="P9" s="85">
        <v>1</v>
      </c>
      <c r="Q9" s="603"/>
      <c r="R9" s="85">
        <v>1</v>
      </c>
      <c r="S9" s="603"/>
      <c r="T9" s="85">
        <v>1</v>
      </c>
      <c r="U9" s="665"/>
      <c r="V9" s="95">
        <f t="shared" si="0"/>
        <v>0</v>
      </c>
      <c r="W9" s="95">
        <f t="shared" si="1"/>
        <v>0</v>
      </c>
      <c r="X9" s="95">
        <f t="shared" si="2"/>
        <v>0</v>
      </c>
      <c r="Y9" s="95">
        <f t="shared" si="3"/>
        <v>0</v>
      </c>
      <c r="Z9" s="95">
        <f t="shared" si="4"/>
        <v>0</v>
      </c>
      <c r="AD9" s="101"/>
      <c r="AE9" s="285"/>
      <c r="AF9" s="195"/>
      <c r="AG9" s="195"/>
    </row>
    <row r="10" spans="1:33" ht="108" customHeight="1">
      <c r="A10" s="878"/>
      <c r="B10" s="865"/>
      <c r="C10" s="865"/>
      <c r="D10" s="865"/>
      <c r="E10" s="49" t="s">
        <v>35</v>
      </c>
      <c r="F10" s="50" t="s">
        <v>36</v>
      </c>
      <c r="G10" s="51">
        <v>0.5</v>
      </c>
      <c r="H10" s="52">
        <v>0.7</v>
      </c>
      <c r="I10" s="51" t="s">
        <v>187</v>
      </c>
      <c r="J10" s="53" t="s">
        <v>159</v>
      </c>
      <c r="K10" s="53" t="s">
        <v>187</v>
      </c>
      <c r="L10" s="852"/>
      <c r="M10" s="53" t="s">
        <v>129</v>
      </c>
      <c r="N10" s="86">
        <v>1</v>
      </c>
      <c r="O10" s="602"/>
      <c r="P10" s="86">
        <v>1</v>
      </c>
      <c r="Q10" s="602"/>
      <c r="R10" s="86">
        <v>1</v>
      </c>
      <c r="S10" s="602"/>
      <c r="T10" s="86">
        <v>1</v>
      </c>
      <c r="U10" s="613"/>
      <c r="V10" s="95">
        <f t="shared" si="0"/>
        <v>0</v>
      </c>
      <c r="W10" s="95">
        <f t="shared" si="1"/>
        <v>0</v>
      </c>
      <c r="X10" s="95">
        <f t="shared" si="2"/>
        <v>0</v>
      </c>
      <c r="Y10" s="95">
        <f t="shared" si="3"/>
        <v>0</v>
      </c>
      <c r="Z10" s="95">
        <f t="shared" si="4"/>
        <v>0</v>
      </c>
      <c r="AD10" s="101"/>
      <c r="AE10" s="285"/>
      <c r="AF10" s="195"/>
      <c r="AG10" s="195"/>
    </row>
    <row r="11" spans="1:33" ht="118.8">
      <c r="A11" s="878"/>
      <c r="B11" s="865"/>
      <c r="C11" s="865"/>
      <c r="D11" s="865"/>
      <c r="E11" s="49" t="s">
        <v>37</v>
      </c>
      <c r="F11" s="50" t="s">
        <v>36</v>
      </c>
      <c r="G11" s="51">
        <v>0.6</v>
      </c>
      <c r="H11" s="52">
        <v>0.8</v>
      </c>
      <c r="I11" s="51" t="s">
        <v>188</v>
      </c>
      <c r="J11" s="53" t="s">
        <v>160</v>
      </c>
      <c r="K11" s="53" t="s">
        <v>188</v>
      </c>
      <c r="L11" s="852"/>
      <c r="M11" s="53" t="s">
        <v>129</v>
      </c>
      <c r="N11" s="86">
        <v>1</v>
      </c>
      <c r="O11" s="602"/>
      <c r="P11" s="86">
        <v>1</v>
      </c>
      <c r="Q11" s="602"/>
      <c r="R11" s="86">
        <v>1</v>
      </c>
      <c r="S11" s="602"/>
      <c r="T11" s="86">
        <v>1</v>
      </c>
      <c r="U11" s="613"/>
      <c r="V11" s="95">
        <f t="shared" si="0"/>
        <v>0</v>
      </c>
      <c r="W11" s="95">
        <f t="shared" si="1"/>
        <v>0</v>
      </c>
      <c r="X11" s="95">
        <f t="shared" si="2"/>
        <v>0</v>
      </c>
      <c r="Y11" s="95">
        <f t="shared" si="3"/>
        <v>0</v>
      </c>
      <c r="Z11" s="95">
        <f t="shared" si="4"/>
        <v>0</v>
      </c>
      <c r="AD11" s="101"/>
      <c r="AE11" s="285"/>
      <c r="AF11" s="195"/>
      <c r="AG11" s="227"/>
    </row>
    <row r="12" spans="1:33" ht="87" customHeight="1">
      <c r="A12" s="878"/>
      <c r="B12" s="865"/>
      <c r="C12" s="865"/>
      <c r="D12" s="865"/>
      <c r="E12" s="521" t="s">
        <v>38</v>
      </c>
      <c r="F12" s="527" t="s">
        <v>39</v>
      </c>
      <c r="G12" s="523">
        <v>0.7</v>
      </c>
      <c r="H12" s="522">
        <v>0.8</v>
      </c>
      <c r="I12" s="523" t="s">
        <v>189</v>
      </c>
      <c r="J12" s="529" t="s">
        <v>937</v>
      </c>
      <c r="K12" s="529" t="s">
        <v>938</v>
      </c>
      <c r="L12" s="852"/>
      <c r="M12" s="529" t="s">
        <v>129</v>
      </c>
      <c r="N12" s="86">
        <v>1</v>
      </c>
      <c r="O12" s="602"/>
      <c r="P12" s="86">
        <v>1</v>
      </c>
      <c r="Q12" s="602"/>
      <c r="R12" s="86">
        <v>1</v>
      </c>
      <c r="S12" s="602"/>
      <c r="T12" s="86">
        <v>1</v>
      </c>
      <c r="U12" s="613"/>
      <c r="V12" s="95">
        <f t="shared" ref="V12" si="5">IFERROR((O12*100%)/N12,"-")</f>
        <v>0</v>
      </c>
      <c r="W12" s="95">
        <f t="shared" ref="W12" si="6">IFERROR((Q12*100%)/P12,"-")</f>
        <v>0</v>
      </c>
      <c r="X12" s="95">
        <f t="shared" ref="X12" si="7">IFERROR((S12*100%)/R12,"-")</f>
        <v>0</v>
      </c>
      <c r="Y12" s="95">
        <f t="shared" ref="Y12" si="8">IFERROR((U12*100%)/T12,"-")</f>
        <v>0</v>
      </c>
      <c r="Z12" s="95">
        <f t="shared" ref="Z12" si="9">IFERROR(AVERAGE(V12:Y12),"-")</f>
        <v>0</v>
      </c>
      <c r="AD12" s="101"/>
      <c r="AE12" s="316"/>
      <c r="AF12" s="195"/>
      <c r="AG12" s="195"/>
    </row>
    <row r="13" spans="1:33" ht="118.5" customHeight="1">
      <c r="A13" s="878"/>
      <c r="B13" s="865"/>
      <c r="C13" s="865"/>
      <c r="D13" s="865"/>
      <c r="E13" s="49" t="s">
        <v>42</v>
      </c>
      <c r="F13" s="50" t="s">
        <v>43</v>
      </c>
      <c r="G13" s="51">
        <v>0.9</v>
      </c>
      <c r="H13" s="52">
        <v>0.9</v>
      </c>
      <c r="I13" s="51" t="s">
        <v>190</v>
      </c>
      <c r="J13" s="53" t="s">
        <v>45</v>
      </c>
      <c r="K13" s="53" t="s">
        <v>186</v>
      </c>
      <c r="L13" s="852"/>
      <c r="M13" s="51" t="s">
        <v>129</v>
      </c>
      <c r="N13" s="86">
        <v>0.9</v>
      </c>
      <c r="O13" s="602"/>
      <c r="P13" s="86">
        <v>0.9</v>
      </c>
      <c r="Q13" s="602"/>
      <c r="R13" s="86">
        <v>0.9</v>
      </c>
      <c r="S13" s="602"/>
      <c r="T13" s="86">
        <v>0.9</v>
      </c>
      <c r="U13" s="613"/>
      <c r="V13" s="95">
        <f t="shared" si="0"/>
        <v>0</v>
      </c>
      <c r="W13" s="95">
        <f t="shared" si="1"/>
        <v>0</v>
      </c>
      <c r="X13" s="95">
        <f t="shared" si="2"/>
        <v>0</v>
      </c>
      <c r="Y13" s="95">
        <f t="shared" si="3"/>
        <v>0</v>
      </c>
      <c r="Z13" s="95">
        <f t="shared" si="4"/>
        <v>0</v>
      </c>
      <c r="AD13" s="101"/>
      <c r="AE13" s="285"/>
      <c r="AF13" s="195"/>
      <c r="AG13" s="278"/>
    </row>
    <row r="14" spans="1:33" ht="92.25" customHeight="1">
      <c r="A14" s="878"/>
      <c r="B14" s="865"/>
      <c r="C14" s="891" t="s">
        <v>46</v>
      </c>
      <c r="D14" s="892"/>
      <c r="E14" s="346" t="s">
        <v>619</v>
      </c>
      <c r="F14" s="348" t="s">
        <v>620</v>
      </c>
      <c r="G14" s="348">
        <v>0.8</v>
      </c>
      <c r="H14" s="347">
        <v>0.9</v>
      </c>
      <c r="I14" s="348" t="s">
        <v>658</v>
      </c>
      <c r="J14" s="415" t="s">
        <v>536</v>
      </c>
      <c r="K14" s="415" t="s">
        <v>485</v>
      </c>
      <c r="L14" s="852"/>
      <c r="M14" s="51" t="s">
        <v>129</v>
      </c>
      <c r="N14" s="86">
        <v>1</v>
      </c>
      <c r="O14" s="602"/>
      <c r="P14" s="86">
        <v>1</v>
      </c>
      <c r="Q14" s="602"/>
      <c r="R14" s="86">
        <v>1</v>
      </c>
      <c r="S14" s="602"/>
      <c r="T14" s="86">
        <v>1</v>
      </c>
      <c r="U14" s="613"/>
      <c r="V14" s="95">
        <f t="shared" si="0"/>
        <v>0</v>
      </c>
      <c r="W14" s="95">
        <f t="shared" si="1"/>
        <v>0</v>
      </c>
      <c r="X14" s="95">
        <f t="shared" si="2"/>
        <v>0</v>
      </c>
      <c r="Y14" s="95">
        <f t="shared" si="3"/>
        <v>0</v>
      </c>
      <c r="Z14" s="95">
        <f t="shared" si="4"/>
        <v>0</v>
      </c>
      <c r="AD14" s="101"/>
      <c r="AE14" s="316"/>
      <c r="AF14" s="195"/>
      <c r="AG14" s="195"/>
    </row>
    <row r="15" spans="1:33" ht="66.75" customHeight="1">
      <c r="A15" s="878"/>
      <c r="B15" s="865"/>
      <c r="C15" s="865" t="s">
        <v>49</v>
      </c>
      <c r="D15" s="879" t="s">
        <v>320</v>
      </c>
      <c r="E15" s="865" t="s">
        <v>50</v>
      </c>
      <c r="F15" s="865" t="s">
        <v>51</v>
      </c>
      <c r="G15" s="880">
        <v>0.9</v>
      </c>
      <c r="H15" s="881">
        <v>0.9</v>
      </c>
      <c r="I15" s="834" t="s">
        <v>563</v>
      </c>
      <c r="J15" s="50" t="s">
        <v>52</v>
      </c>
      <c r="K15" s="53" t="s">
        <v>53</v>
      </c>
      <c r="L15" s="852"/>
      <c r="M15" s="53" t="s">
        <v>131</v>
      </c>
      <c r="N15" s="86">
        <v>1</v>
      </c>
      <c r="O15" s="602"/>
      <c r="P15" s="86">
        <v>0</v>
      </c>
      <c r="Q15" s="602"/>
      <c r="R15" s="86">
        <v>0</v>
      </c>
      <c r="S15" s="602"/>
      <c r="T15" s="86">
        <v>0</v>
      </c>
      <c r="U15" s="614"/>
      <c r="V15" s="95">
        <f t="shared" si="0"/>
        <v>0</v>
      </c>
      <c r="W15" s="95" t="str">
        <f t="shared" si="1"/>
        <v>-</v>
      </c>
      <c r="X15" s="95" t="str">
        <f t="shared" si="2"/>
        <v>-</v>
      </c>
      <c r="Y15" s="95" t="str">
        <f t="shared" si="3"/>
        <v>-</v>
      </c>
      <c r="Z15" s="95">
        <f t="shared" si="4"/>
        <v>0</v>
      </c>
      <c r="AD15" s="101"/>
      <c r="AE15" s="316"/>
      <c r="AF15" s="195"/>
      <c r="AG15" s="227"/>
    </row>
    <row r="16" spans="1:33" ht="52.8">
      <c r="A16" s="878"/>
      <c r="B16" s="865"/>
      <c r="C16" s="865"/>
      <c r="D16" s="879"/>
      <c r="E16" s="865"/>
      <c r="F16" s="865"/>
      <c r="G16" s="880"/>
      <c r="H16" s="881"/>
      <c r="I16" s="835"/>
      <c r="J16" s="50" t="s">
        <v>542</v>
      </c>
      <c r="K16" s="53" t="s">
        <v>541</v>
      </c>
      <c r="L16" s="852"/>
      <c r="M16" s="53" t="s">
        <v>129</v>
      </c>
      <c r="N16" s="86">
        <v>0</v>
      </c>
      <c r="O16" s="602"/>
      <c r="P16" s="86">
        <v>0.75</v>
      </c>
      <c r="Q16" s="602"/>
      <c r="R16" s="86">
        <v>0.8</v>
      </c>
      <c r="S16" s="602"/>
      <c r="T16" s="86">
        <v>0.9</v>
      </c>
      <c r="U16" s="614"/>
      <c r="V16" s="95" t="str">
        <f t="shared" si="0"/>
        <v>-</v>
      </c>
      <c r="W16" s="95">
        <f t="shared" si="1"/>
        <v>0</v>
      </c>
      <c r="X16" s="95">
        <f t="shared" si="2"/>
        <v>0</v>
      </c>
      <c r="Y16" s="95">
        <f t="shared" si="3"/>
        <v>0</v>
      </c>
      <c r="Z16" s="95">
        <f t="shared" si="4"/>
        <v>0</v>
      </c>
      <c r="AD16" s="101"/>
      <c r="AE16" s="285"/>
      <c r="AF16" s="195"/>
      <c r="AG16" s="227"/>
    </row>
    <row r="17" spans="1:33" ht="153" customHeight="1">
      <c r="A17" s="446" t="s">
        <v>873</v>
      </c>
      <c r="B17" s="448" t="s">
        <v>440</v>
      </c>
      <c r="C17" s="448" t="s">
        <v>441</v>
      </c>
      <c r="D17" s="448" t="s">
        <v>442</v>
      </c>
      <c r="E17" s="448" t="s">
        <v>70</v>
      </c>
      <c r="F17" s="448" t="s">
        <v>446</v>
      </c>
      <c r="G17" s="124">
        <v>4.0000000000000001E-3</v>
      </c>
      <c r="H17" s="540">
        <v>5.0000000000000001E-3</v>
      </c>
      <c r="I17" s="547" t="s">
        <v>72</v>
      </c>
      <c r="J17" s="62" t="s">
        <v>205</v>
      </c>
      <c r="K17" s="58" t="s">
        <v>166</v>
      </c>
      <c r="L17" s="852"/>
      <c r="M17" s="58" t="s">
        <v>130</v>
      </c>
      <c r="N17" s="91">
        <v>5.0000000000000001E-3</v>
      </c>
      <c r="O17" s="604"/>
      <c r="P17" s="91">
        <v>5.0000000000000001E-3</v>
      </c>
      <c r="Q17" s="604"/>
      <c r="R17" s="91">
        <v>5.0000000000000001E-3</v>
      </c>
      <c r="S17" s="604"/>
      <c r="T17" s="91">
        <v>5.0000000000000001E-3</v>
      </c>
      <c r="U17" s="616"/>
      <c r="V17" s="95" t="str">
        <f>IF(O17,IF(O17&gt;=0.5%,100%,IF(AND(O17&gt;0.4%),79%,59%)),"-")</f>
        <v>-</v>
      </c>
      <c r="W17" s="95" t="str">
        <f>IF(Q17,IF(Q17&gt;=0.5%,100%,IF(AND(Q17&gt;0.4%),79%,59%)),"-")</f>
        <v>-</v>
      </c>
      <c r="X17" s="95" t="str">
        <f>IF(S17,IF(S17&gt;=0.5%,100%,IF(AND(S17&gt;0.4%),79%,59%)),"-")</f>
        <v>-</v>
      </c>
      <c r="Y17" s="95" t="str">
        <f>IF(U17,IF(U17&gt;=0.5%,100%,IF(AND(U17&gt;0.4%),79%,59%)),"-")</f>
        <v>-</v>
      </c>
      <c r="Z17" s="95" t="str">
        <f t="shared" si="4"/>
        <v>-</v>
      </c>
      <c r="AD17" s="101"/>
      <c r="AE17" s="285"/>
      <c r="AF17" s="195"/>
      <c r="AG17" s="195"/>
    </row>
    <row r="18" spans="1:33" ht="123.75" customHeight="1">
      <c r="A18" s="791" t="s">
        <v>127</v>
      </c>
      <c r="B18" s="860" t="s">
        <v>78</v>
      </c>
      <c r="C18" s="860" t="s">
        <v>79</v>
      </c>
      <c r="D18" s="860" t="s">
        <v>323</v>
      </c>
      <c r="E18" s="860" t="s">
        <v>80</v>
      </c>
      <c r="F18" s="201" t="s">
        <v>81</v>
      </c>
      <c r="G18" s="416">
        <v>0.25</v>
      </c>
      <c r="H18" s="203">
        <v>0.4</v>
      </c>
      <c r="I18" s="349" t="s">
        <v>659</v>
      </c>
      <c r="J18" s="215" t="s">
        <v>82</v>
      </c>
      <c r="K18" s="64" t="s">
        <v>660</v>
      </c>
      <c r="L18" s="852"/>
      <c r="M18" s="64" t="s">
        <v>167</v>
      </c>
      <c r="N18" s="92">
        <v>1</v>
      </c>
      <c r="O18" s="602"/>
      <c r="P18" s="92">
        <v>1</v>
      </c>
      <c r="Q18" s="602"/>
      <c r="R18" s="92">
        <v>1</v>
      </c>
      <c r="S18" s="602"/>
      <c r="T18" s="92">
        <v>1</v>
      </c>
      <c r="U18" s="664"/>
      <c r="V18" s="95">
        <f t="shared" si="0"/>
        <v>0</v>
      </c>
      <c r="W18" s="95">
        <f t="shared" si="1"/>
        <v>0</v>
      </c>
      <c r="X18" s="95">
        <f t="shared" si="2"/>
        <v>0</v>
      </c>
      <c r="Y18" s="95">
        <f t="shared" si="3"/>
        <v>0</v>
      </c>
      <c r="Z18" s="95">
        <f t="shared" si="4"/>
        <v>0</v>
      </c>
      <c r="AD18" s="101"/>
      <c r="AE18" s="285"/>
      <c r="AF18" s="195"/>
      <c r="AG18" s="195"/>
    </row>
    <row r="19" spans="1:33" ht="147.75" customHeight="1">
      <c r="A19" s="792"/>
      <c r="B19" s="860"/>
      <c r="C19" s="860"/>
      <c r="D19" s="860"/>
      <c r="E19" s="860"/>
      <c r="F19" s="860" t="s">
        <v>448</v>
      </c>
      <c r="G19" s="859">
        <v>0.4</v>
      </c>
      <c r="H19" s="859">
        <v>0.5</v>
      </c>
      <c r="I19" s="859" t="s">
        <v>449</v>
      </c>
      <c r="J19" s="201" t="s">
        <v>632</v>
      </c>
      <c r="K19" s="452" t="s">
        <v>633</v>
      </c>
      <c r="L19" s="852"/>
      <c r="M19" s="64" t="s">
        <v>167</v>
      </c>
      <c r="N19" s="92">
        <v>0</v>
      </c>
      <c r="O19" s="602"/>
      <c r="P19" s="92">
        <v>1</v>
      </c>
      <c r="Q19" s="602"/>
      <c r="R19" s="92">
        <v>1</v>
      </c>
      <c r="S19" s="602"/>
      <c r="T19" s="92">
        <v>1</v>
      </c>
      <c r="U19" s="664"/>
      <c r="V19" s="95" t="str">
        <f t="shared" si="0"/>
        <v>-</v>
      </c>
      <c r="W19" s="95">
        <f t="shared" si="1"/>
        <v>0</v>
      </c>
      <c r="X19" s="95">
        <f t="shared" si="2"/>
        <v>0</v>
      </c>
      <c r="Y19" s="95">
        <f t="shared" si="3"/>
        <v>0</v>
      </c>
      <c r="Z19" s="95">
        <f t="shared" si="4"/>
        <v>0</v>
      </c>
      <c r="AD19" s="101"/>
      <c r="AE19" s="647"/>
      <c r="AF19" s="195"/>
      <c r="AG19" s="227"/>
    </row>
    <row r="20" spans="1:33" ht="100.5" customHeight="1">
      <c r="A20" s="792"/>
      <c r="B20" s="860"/>
      <c r="C20" s="860"/>
      <c r="D20" s="860"/>
      <c r="E20" s="860"/>
      <c r="F20" s="860"/>
      <c r="G20" s="859"/>
      <c r="H20" s="859"/>
      <c r="I20" s="859"/>
      <c r="J20" s="201" t="s">
        <v>448</v>
      </c>
      <c r="K20" s="452" t="s">
        <v>449</v>
      </c>
      <c r="L20" s="852"/>
      <c r="M20" s="64" t="s">
        <v>534</v>
      </c>
      <c r="N20" s="92">
        <v>0</v>
      </c>
      <c r="O20" s="602"/>
      <c r="P20" s="92">
        <v>0</v>
      </c>
      <c r="Q20" s="602"/>
      <c r="R20" s="92">
        <v>0</v>
      </c>
      <c r="S20" s="602"/>
      <c r="T20" s="92">
        <v>1</v>
      </c>
      <c r="U20" s="602"/>
      <c r="V20" s="95" t="str">
        <f t="shared" si="0"/>
        <v>-</v>
      </c>
      <c r="W20" s="95" t="str">
        <f t="shared" si="1"/>
        <v>-</v>
      </c>
      <c r="X20" s="95" t="str">
        <f t="shared" si="2"/>
        <v>-</v>
      </c>
      <c r="Y20" s="95">
        <f t="shared" si="3"/>
        <v>0</v>
      </c>
      <c r="Z20" s="95">
        <f t="shared" si="4"/>
        <v>0</v>
      </c>
      <c r="AD20" s="101"/>
      <c r="AE20" s="647"/>
      <c r="AF20" s="195"/>
      <c r="AG20" s="227"/>
    </row>
    <row r="21" spans="1:33" ht="122.25" customHeight="1">
      <c r="A21" s="792"/>
      <c r="B21" s="860"/>
      <c r="C21" s="860"/>
      <c r="D21" s="860" t="s">
        <v>324</v>
      </c>
      <c r="E21" s="860" t="s">
        <v>91</v>
      </c>
      <c r="F21" s="201" t="s">
        <v>92</v>
      </c>
      <c r="G21" s="202">
        <v>0.3</v>
      </c>
      <c r="H21" s="203">
        <v>0.7</v>
      </c>
      <c r="I21" s="64" t="s">
        <v>195</v>
      </c>
      <c r="J21" s="64" t="s">
        <v>172</v>
      </c>
      <c r="K21" s="64" t="s">
        <v>195</v>
      </c>
      <c r="L21" s="852"/>
      <c r="M21" s="64" t="s">
        <v>130</v>
      </c>
      <c r="N21" s="92">
        <v>0</v>
      </c>
      <c r="O21" s="602"/>
      <c r="P21" s="92" t="s">
        <v>903</v>
      </c>
      <c r="Q21" s="602"/>
      <c r="R21" s="92">
        <v>0</v>
      </c>
      <c r="S21" s="602"/>
      <c r="T21" s="92" t="s">
        <v>903</v>
      </c>
      <c r="U21" s="613"/>
      <c r="V21" s="95" t="str">
        <f>IF(O21,IF(O21&gt;=90%,100%,59%),"-")</f>
        <v>-</v>
      </c>
      <c r="W21" s="95" t="str">
        <f>IF(Q21,IF(Q21&gt;=90%,100%,59%),"-")</f>
        <v>-</v>
      </c>
      <c r="X21" s="95" t="str">
        <f>IF(S21,IF(S21&gt;=90%,100%,59%),"-")</f>
        <v>-</v>
      </c>
      <c r="Y21" s="95" t="str">
        <f>IF(U21,IF(U21&gt;=90%,100%,59%),"-")</f>
        <v>-</v>
      </c>
      <c r="Z21" s="95" t="str">
        <f t="shared" si="4"/>
        <v>-</v>
      </c>
      <c r="AD21" s="101"/>
      <c r="AE21" s="647"/>
      <c r="AF21" s="195"/>
      <c r="AG21" s="227"/>
    </row>
    <row r="22" spans="1:33" ht="131.25" customHeight="1">
      <c r="A22" s="809"/>
      <c r="B22" s="860"/>
      <c r="C22" s="860"/>
      <c r="D22" s="860"/>
      <c r="E22" s="860"/>
      <c r="F22" s="64" t="s">
        <v>95</v>
      </c>
      <c r="G22" s="202">
        <v>0.3</v>
      </c>
      <c r="H22" s="203">
        <v>0.7</v>
      </c>
      <c r="I22" s="64" t="s">
        <v>201</v>
      </c>
      <c r="J22" s="64" t="s">
        <v>202</v>
      </c>
      <c r="K22" s="64" t="s">
        <v>251</v>
      </c>
      <c r="L22" s="852"/>
      <c r="M22" s="64" t="s">
        <v>130</v>
      </c>
      <c r="N22" s="177">
        <v>0.8</v>
      </c>
      <c r="O22" s="610"/>
      <c r="P22" s="177">
        <v>0.8</v>
      </c>
      <c r="Q22" s="610"/>
      <c r="R22" s="177">
        <v>0.8</v>
      </c>
      <c r="S22" s="610"/>
      <c r="T22" s="177">
        <v>0.8</v>
      </c>
      <c r="U22" s="614"/>
      <c r="V22" s="95">
        <f t="shared" si="0"/>
        <v>0</v>
      </c>
      <c r="W22" s="95">
        <f t="shared" si="1"/>
        <v>0</v>
      </c>
      <c r="X22" s="95">
        <f t="shared" si="2"/>
        <v>0</v>
      </c>
      <c r="Y22" s="95">
        <f t="shared" si="3"/>
        <v>0</v>
      </c>
      <c r="Z22" s="95">
        <f t="shared" si="4"/>
        <v>0</v>
      </c>
      <c r="AD22" s="101"/>
      <c r="AE22" s="647"/>
      <c r="AF22" s="195"/>
      <c r="AG22" s="227"/>
    </row>
    <row r="23" spans="1:33" ht="84" customHeight="1">
      <c r="A23" s="791" t="s">
        <v>128</v>
      </c>
      <c r="B23" s="956" t="s">
        <v>444</v>
      </c>
      <c r="C23" s="956" t="s">
        <v>445</v>
      </c>
      <c r="D23" s="528" t="s">
        <v>99</v>
      </c>
      <c r="E23" s="528" t="s">
        <v>100</v>
      </c>
      <c r="F23" s="535" t="s">
        <v>101</v>
      </c>
      <c r="G23" s="536">
        <v>0.7</v>
      </c>
      <c r="H23" s="537">
        <v>0.8</v>
      </c>
      <c r="I23" s="534" t="s">
        <v>173</v>
      </c>
      <c r="J23" s="530" t="s">
        <v>908</v>
      </c>
      <c r="K23" s="530" t="s">
        <v>790</v>
      </c>
      <c r="L23" s="555"/>
      <c r="M23" s="530" t="s">
        <v>130</v>
      </c>
      <c r="N23" s="166">
        <v>0</v>
      </c>
      <c r="O23" s="640"/>
      <c r="P23" s="134">
        <v>0</v>
      </c>
      <c r="Q23" s="626"/>
      <c r="R23" s="134">
        <v>0</v>
      </c>
      <c r="S23" s="626"/>
      <c r="T23" s="134">
        <v>1</v>
      </c>
      <c r="U23" s="639"/>
      <c r="V23" s="95" t="str">
        <f t="shared" ref="V23:V24" si="10">IFERROR((O23*100%)/N23,"-")</f>
        <v>-</v>
      </c>
      <c r="W23" s="95" t="str">
        <f t="shared" ref="W23:W24" si="11">IFERROR((Q23*100%)/P23,"-")</f>
        <v>-</v>
      </c>
      <c r="X23" s="95" t="str">
        <f t="shared" ref="X23:X24" si="12">IFERROR((S23*100%)/R23,"-")</f>
        <v>-</v>
      </c>
      <c r="Y23" s="95">
        <f t="shared" ref="Y23:Y24" si="13">IFERROR((U23*100%)/T23,"-")</f>
        <v>0</v>
      </c>
      <c r="Z23" s="95">
        <f t="shared" ref="Z23:Z24" si="14">IFERROR(AVERAGE(V23:Y23),"-")</f>
        <v>0</v>
      </c>
      <c r="AD23" s="101"/>
      <c r="AE23" s="285"/>
      <c r="AF23" s="195"/>
      <c r="AG23" s="227"/>
    </row>
    <row r="24" spans="1:33" ht="73.5" customHeight="1">
      <c r="A24" s="809"/>
      <c r="B24" s="956"/>
      <c r="C24" s="956"/>
      <c r="D24" s="528" t="s">
        <v>954</v>
      </c>
      <c r="E24" s="535" t="s">
        <v>956</v>
      </c>
      <c r="F24" s="535" t="s">
        <v>957</v>
      </c>
      <c r="G24" s="536">
        <v>0.8</v>
      </c>
      <c r="H24" s="536" t="s">
        <v>955</v>
      </c>
      <c r="I24" s="535" t="s">
        <v>957</v>
      </c>
      <c r="J24" s="530" t="s">
        <v>958</v>
      </c>
      <c r="K24" s="530" t="s">
        <v>959</v>
      </c>
      <c r="L24" s="555"/>
      <c r="M24" s="530" t="s">
        <v>130</v>
      </c>
      <c r="N24" s="166">
        <v>1</v>
      </c>
      <c r="O24" s="640"/>
      <c r="P24" s="134">
        <v>1</v>
      </c>
      <c r="Q24" s="626"/>
      <c r="R24" s="134">
        <v>1</v>
      </c>
      <c r="S24" s="626"/>
      <c r="T24" s="134">
        <v>1</v>
      </c>
      <c r="U24" s="639"/>
      <c r="V24" s="95">
        <f t="shared" si="10"/>
        <v>0</v>
      </c>
      <c r="W24" s="95">
        <f t="shared" si="11"/>
        <v>0</v>
      </c>
      <c r="X24" s="95">
        <f t="shared" si="12"/>
        <v>0</v>
      </c>
      <c r="Y24" s="95">
        <f t="shared" si="13"/>
        <v>0</v>
      </c>
      <c r="Z24" s="95">
        <f t="shared" si="14"/>
        <v>0</v>
      </c>
      <c r="AD24" s="101"/>
      <c r="AE24" s="647"/>
      <c r="AF24" s="195"/>
      <c r="AG24" s="227"/>
    </row>
    <row r="25" spans="1:33" ht="55.5" customHeight="1">
      <c r="A25" s="885" t="s">
        <v>332</v>
      </c>
      <c r="B25" s="886"/>
      <c r="C25" s="886"/>
      <c r="D25" s="886"/>
      <c r="E25" s="886"/>
      <c r="F25" s="886"/>
      <c r="G25" s="886"/>
      <c r="H25" s="886"/>
      <c r="I25" s="886"/>
      <c r="J25" s="886"/>
      <c r="K25" s="886"/>
      <c r="L25" s="886"/>
      <c r="M25" s="887"/>
      <c r="N25" s="71"/>
      <c r="O25" s="71"/>
      <c r="P25" s="71"/>
      <c r="Q25" s="71"/>
      <c r="R25" s="71"/>
      <c r="S25" s="71"/>
      <c r="T25" s="71"/>
      <c r="U25" s="71"/>
      <c r="V25" s="40" t="str">
        <f t="shared" si="0"/>
        <v>-</v>
      </c>
      <c r="W25" s="40" t="str">
        <f t="shared" si="1"/>
        <v>-</v>
      </c>
      <c r="X25" s="40" t="str">
        <f t="shared" si="2"/>
        <v>-</v>
      </c>
      <c r="Y25" s="71"/>
      <c r="Z25" s="216">
        <f>AVERAGE(Z4:Z24)</f>
        <v>0</v>
      </c>
      <c r="AD25" s="101"/>
      <c r="AE25" s="285"/>
      <c r="AF25" s="195"/>
      <c r="AG25" s="227"/>
    </row>
    <row r="26" spans="1:33">
      <c r="AD26" s="101"/>
      <c r="AE26" s="285"/>
      <c r="AF26" s="195"/>
      <c r="AG26" s="227"/>
    </row>
    <row r="27" spans="1:33">
      <c r="AD27" s="101"/>
      <c r="AE27" s="647"/>
      <c r="AF27" s="195"/>
      <c r="AG27" s="227"/>
    </row>
    <row r="28" spans="1:33">
      <c r="A28" s="957" t="s">
        <v>209</v>
      </c>
      <c r="B28" s="957"/>
      <c r="C28" s="957"/>
      <c r="D28" s="957"/>
      <c r="E28" s="957"/>
      <c r="F28" s="957"/>
      <c r="G28" s="957"/>
      <c r="H28" s="957"/>
      <c r="I28" s="957"/>
      <c r="J28" s="957"/>
      <c r="AD28" s="101"/>
      <c r="AE28" s="647"/>
      <c r="AF28" s="195"/>
      <c r="AG28" s="227"/>
    </row>
    <row r="29" spans="1:33">
      <c r="A29" s="933" t="s">
        <v>250</v>
      </c>
      <c r="B29" s="933"/>
      <c r="C29" s="933"/>
      <c r="D29" s="933"/>
      <c r="E29" s="933"/>
      <c r="F29" s="933"/>
      <c r="G29" s="933"/>
      <c r="H29" s="933"/>
      <c r="I29" s="933"/>
      <c r="J29" s="933"/>
      <c r="AD29" s="101"/>
      <c r="AE29" s="285"/>
      <c r="AF29" s="195"/>
      <c r="AG29" s="227"/>
    </row>
    <row r="30" spans="1:33">
      <c r="A30" s="933"/>
      <c r="B30" s="933"/>
      <c r="C30" s="933"/>
      <c r="D30" s="933"/>
      <c r="E30" s="933"/>
      <c r="F30" s="933"/>
      <c r="G30" s="933"/>
      <c r="H30" s="933"/>
      <c r="I30" s="933"/>
      <c r="J30" s="933"/>
      <c r="AD30" s="101"/>
      <c r="AE30" s="647"/>
      <c r="AF30" s="195"/>
      <c r="AG30" s="227"/>
    </row>
    <row r="31" spans="1:33">
      <c r="A31" s="933"/>
      <c r="B31" s="933"/>
      <c r="C31" s="933"/>
      <c r="D31" s="933"/>
      <c r="E31" s="933"/>
      <c r="F31" s="933"/>
      <c r="G31" s="933"/>
      <c r="H31" s="933"/>
      <c r="I31" s="933"/>
      <c r="J31" s="933"/>
      <c r="AD31" s="99"/>
      <c r="AE31" s="99"/>
      <c r="AF31" s="99"/>
      <c r="AG31" s="99"/>
    </row>
    <row r="32" spans="1:33" ht="47.25" customHeight="1">
      <c r="A32" s="853" t="s">
        <v>670</v>
      </c>
      <c r="B32" s="853" t="s">
        <v>669</v>
      </c>
      <c r="C32" s="853" t="s">
        <v>340</v>
      </c>
      <c r="D32" s="853" t="s">
        <v>0</v>
      </c>
      <c r="E32" s="853" t="s">
        <v>666</v>
      </c>
      <c r="F32" s="853" t="s">
        <v>916</v>
      </c>
      <c r="G32" s="853" t="s">
        <v>1</v>
      </c>
      <c r="H32" s="853" t="s">
        <v>645</v>
      </c>
      <c r="I32" s="853" t="s">
        <v>125</v>
      </c>
      <c r="J32" s="853" t="s">
        <v>812</v>
      </c>
      <c r="K32" s="853" t="s">
        <v>904</v>
      </c>
      <c r="L32" s="838" t="s">
        <v>432</v>
      </c>
      <c r="M32" s="853" t="s">
        <v>2</v>
      </c>
      <c r="N32" s="853" t="s">
        <v>210</v>
      </c>
      <c r="O32" s="853" t="s">
        <v>645</v>
      </c>
      <c r="P32" s="877" t="s">
        <v>3</v>
      </c>
      <c r="Q32" s="877"/>
      <c r="R32" s="877"/>
      <c r="S32" s="877"/>
      <c r="T32" s="877"/>
      <c r="U32" s="877"/>
      <c r="V32" s="877"/>
      <c r="W32" s="877"/>
      <c r="X32" s="818" t="s">
        <v>1007</v>
      </c>
      <c r="Y32" s="819"/>
      <c r="Z32" s="819"/>
      <c r="AA32" s="819"/>
      <c r="AB32" s="820"/>
      <c r="AD32" s="100"/>
      <c r="AE32" s="99"/>
      <c r="AF32" s="99"/>
      <c r="AG32" s="99"/>
    </row>
    <row r="33" spans="1:33" ht="39.6">
      <c r="A33" s="853"/>
      <c r="B33" s="853"/>
      <c r="C33" s="853"/>
      <c r="D33" s="853"/>
      <c r="E33" s="853"/>
      <c r="F33" s="853"/>
      <c r="G33" s="853"/>
      <c r="H33" s="853"/>
      <c r="I33" s="853"/>
      <c r="J33" s="853"/>
      <c r="K33" s="853"/>
      <c r="L33" s="839"/>
      <c r="M33" s="853"/>
      <c r="N33" s="853"/>
      <c r="O33" s="853"/>
      <c r="P33" s="38" t="s">
        <v>143</v>
      </c>
      <c r="Q33" s="38" t="s">
        <v>145</v>
      </c>
      <c r="R33" s="38" t="s">
        <v>144</v>
      </c>
      <c r="S33" s="38" t="s">
        <v>146</v>
      </c>
      <c r="T33" s="38" t="s">
        <v>147</v>
      </c>
      <c r="U33" s="38" t="s">
        <v>148</v>
      </c>
      <c r="V33" s="38" t="s">
        <v>149</v>
      </c>
      <c r="W33" s="38" t="s">
        <v>150</v>
      </c>
      <c r="X33" s="38" t="s">
        <v>458</v>
      </c>
      <c r="Y33" s="38" t="s">
        <v>454</v>
      </c>
      <c r="Z33" s="38" t="s">
        <v>455</v>
      </c>
      <c r="AA33" s="38" t="s">
        <v>456</v>
      </c>
      <c r="AB33" s="570" t="s">
        <v>457</v>
      </c>
      <c r="AD33" s="150"/>
      <c r="AE33" s="99"/>
      <c r="AF33" s="99"/>
      <c r="AG33" s="99"/>
    </row>
    <row r="34" spans="1:33" ht="118.5" customHeight="1">
      <c r="A34" s="791" t="s">
        <v>127</v>
      </c>
      <c r="B34" s="782" t="s">
        <v>78</v>
      </c>
      <c r="C34" s="782" t="s">
        <v>79</v>
      </c>
      <c r="D34" s="782" t="s">
        <v>253</v>
      </c>
      <c r="E34" s="782" t="s">
        <v>91</v>
      </c>
      <c r="F34" s="782" t="s">
        <v>92</v>
      </c>
      <c r="G34" s="841">
        <v>0.3</v>
      </c>
      <c r="H34" s="841">
        <v>0.7</v>
      </c>
      <c r="I34" s="782" t="s">
        <v>252</v>
      </c>
      <c r="J34" s="173" t="s">
        <v>220</v>
      </c>
      <c r="K34" s="173" t="s">
        <v>220</v>
      </c>
      <c r="L34" s="839"/>
      <c r="M34" s="173" t="s">
        <v>167</v>
      </c>
      <c r="N34" s="220" t="s">
        <v>221</v>
      </c>
      <c r="O34" s="221" t="s">
        <v>222</v>
      </c>
      <c r="P34" s="221" t="s">
        <v>222</v>
      </c>
      <c r="Q34" s="222"/>
      <c r="R34" s="221" t="s">
        <v>222</v>
      </c>
      <c r="S34" s="222"/>
      <c r="T34" s="221" t="s">
        <v>222</v>
      </c>
      <c r="U34" s="222"/>
      <c r="V34" s="221" t="s">
        <v>222</v>
      </c>
      <c r="W34" s="332"/>
      <c r="X34" s="40" t="str">
        <f>IF(Q34,IF(Q34&lt;=2%,100%,59%),"-")</f>
        <v>-</v>
      </c>
      <c r="Y34" s="40" t="str">
        <f>IF(S34,IF(S34&lt;=2%,100%,59%),"-")</f>
        <v>-</v>
      </c>
      <c r="Z34" s="40" t="str">
        <f>IF(U34,IF(U34&lt;=2%,100%,59%),"-")</f>
        <v>-</v>
      </c>
      <c r="AA34" s="40" t="str">
        <f>IF(W34,IF(W34&lt;=2%,100%,59%),"-")</f>
        <v>-</v>
      </c>
      <c r="AB34" s="40" t="str">
        <f>IFERROR(AVERAGE(X34:AA34),"-")</f>
        <v>-</v>
      </c>
      <c r="AC34" s="335"/>
      <c r="AD34" s="155"/>
      <c r="AE34" s="113"/>
      <c r="AF34" s="100"/>
      <c r="AG34" s="99"/>
    </row>
    <row r="35" spans="1:33" ht="145.19999999999999">
      <c r="A35" s="792"/>
      <c r="B35" s="783"/>
      <c r="C35" s="783"/>
      <c r="D35" s="783"/>
      <c r="E35" s="783"/>
      <c r="F35" s="783"/>
      <c r="G35" s="842"/>
      <c r="H35" s="783"/>
      <c r="I35" s="783"/>
      <c r="J35" s="173" t="s">
        <v>223</v>
      </c>
      <c r="K35" s="173" t="s">
        <v>223</v>
      </c>
      <c r="L35" s="839"/>
      <c r="M35" s="173" t="s">
        <v>167</v>
      </c>
      <c r="N35" s="228">
        <v>0.5</v>
      </c>
      <c r="O35" s="228">
        <v>0.5</v>
      </c>
      <c r="P35" s="221" t="s">
        <v>661</v>
      </c>
      <c r="Q35" s="222"/>
      <c r="R35" s="221" t="s">
        <v>661</v>
      </c>
      <c r="S35" s="89"/>
      <c r="T35" s="221" t="s">
        <v>661</v>
      </c>
      <c r="U35" s="90"/>
      <c r="V35" s="221" t="s">
        <v>661</v>
      </c>
      <c r="W35" s="332"/>
      <c r="X35" s="40" t="str">
        <f>IF(Q35,IF(Q35&lt;=50%,100%,59%),"-")</f>
        <v>-</v>
      </c>
      <c r="Y35" s="40" t="str">
        <f>IF(S35,IF(S35&lt;=50%,100%,59%),"-")</f>
        <v>-</v>
      </c>
      <c r="Z35" s="40" t="str">
        <f>IF(U35,IF(U35&lt;=50%,100%,59%),"-")</f>
        <v>-</v>
      </c>
      <c r="AA35" s="40" t="str">
        <f>IF(W35,IF(W35&lt;=50%,100%,59%),"-")</f>
        <v>-</v>
      </c>
      <c r="AB35" s="40" t="str">
        <f t="shared" ref="AB35:AB39" si="15">IFERROR(AVERAGE(X35:AA35),"-")</f>
        <v>-</v>
      </c>
      <c r="AC35" s="335"/>
      <c r="AD35" s="99"/>
      <c r="AE35" s="99"/>
      <c r="AF35" s="99"/>
      <c r="AG35" s="99"/>
    </row>
    <row r="36" spans="1:33" ht="118.5" customHeight="1">
      <c r="A36" s="792"/>
      <c r="B36" s="783"/>
      <c r="C36" s="783"/>
      <c r="D36" s="783"/>
      <c r="E36" s="783"/>
      <c r="F36" s="783"/>
      <c r="G36" s="842"/>
      <c r="H36" s="783"/>
      <c r="I36" s="783"/>
      <c r="J36" s="350" t="s">
        <v>663</v>
      </c>
      <c r="K36" s="350" t="s">
        <v>662</v>
      </c>
      <c r="L36" s="839"/>
      <c r="M36" s="173" t="s">
        <v>167</v>
      </c>
      <c r="N36" s="228">
        <v>0.3</v>
      </c>
      <c r="O36" s="221" t="s">
        <v>1078</v>
      </c>
      <c r="P36" s="221" t="s">
        <v>543</v>
      </c>
      <c r="Q36" s="222"/>
      <c r="R36" s="221" t="s">
        <v>543</v>
      </c>
      <c r="S36" s="90"/>
      <c r="T36" s="221" t="s">
        <v>543</v>
      </c>
      <c r="U36" s="90"/>
      <c r="V36" s="221" t="s">
        <v>543</v>
      </c>
      <c r="W36" s="332"/>
      <c r="X36" s="40" t="str">
        <f>IF(Q36,IF(Q36&lt;=25%,100%,59%),"-")</f>
        <v>-</v>
      </c>
      <c r="Y36" s="40" t="str">
        <f>IF(S36,IF(S36&lt;=25%,100%,59%),"-")</f>
        <v>-</v>
      </c>
      <c r="Z36" s="40" t="str">
        <f>IF(U36,IF(U36&lt;=25%,100%,59%),"-")</f>
        <v>-</v>
      </c>
      <c r="AA36" s="40" t="str">
        <f>IF(W36,IF(W36&lt;=25%,100%,59%),"-")</f>
        <v>-</v>
      </c>
      <c r="AB36" s="40" t="str">
        <f t="shared" si="15"/>
        <v>-</v>
      </c>
      <c r="AC36" s="335"/>
      <c r="AD36" s="99"/>
      <c r="AE36" s="99"/>
      <c r="AF36" s="99"/>
      <c r="AG36" s="99"/>
    </row>
    <row r="37" spans="1:33" ht="132.75" customHeight="1">
      <c r="A37" s="792"/>
      <c r="B37" s="783"/>
      <c r="C37" s="783"/>
      <c r="D37" s="783"/>
      <c r="E37" s="783"/>
      <c r="F37" s="783"/>
      <c r="G37" s="842"/>
      <c r="H37" s="783"/>
      <c r="I37" s="783"/>
      <c r="J37" s="173" t="s">
        <v>450</v>
      </c>
      <c r="K37" s="173" t="s">
        <v>987</v>
      </c>
      <c r="L37" s="839"/>
      <c r="M37" s="173" t="s">
        <v>167</v>
      </c>
      <c r="N37" s="228">
        <v>1</v>
      </c>
      <c r="O37" s="221" t="s">
        <v>726</v>
      </c>
      <c r="P37" s="221" t="s">
        <v>533</v>
      </c>
      <c r="Q37" s="222"/>
      <c r="R37" s="221" t="s">
        <v>533</v>
      </c>
      <c r="S37" s="222"/>
      <c r="T37" s="221" t="s">
        <v>533</v>
      </c>
      <c r="U37" s="222"/>
      <c r="V37" s="221" t="s">
        <v>533</v>
      </c>
      <c r="W37" s="332"/>
      <c r="X37" s="40" t="str">
        <f>IF(Q37,IF(Q37&gt;90%,100%,IF(AND(Q37=90%),79%,59%)),"-")</f>
        <v>-</v>
      </c>
      <c r="Y37" s="40" t="str">
        <f>IF(S37,IF(S37&gt;90%,100%,IF(AND(S37=90%),79%,59%)),"-")</f>
        <v>-</v>
      </c>
      <c r="Z37" s="40" t="str">
        <f>IF(U37,IF(U37&gt;90%,100%,IF(AND(U37=90%),79%,59%)),"-")</f>
        <v>-</v>
      </c>
      <c r="AA37" s="40" t="str">
        <f>IF(W37,IF(W37&gt;90%,100%,IF(AND(W37=90%),79%,59%)),"-")</f>
        <v>-</v>
      </c>
      <c r="AB37" s="40" t="str">
        <f t="shared" si="15"/>
        <v>-</v>
      </c>
      <c r="AC37" s="335"/>
      <c r="AD37" s="99"/>
      <c r="AE37" s="99"/>
      <c r="AF37" s="99"/>
      <c r="AG37" s="99"/>
    </row>
    <row r="38" spans="1:33" ht="105.75" customHeight="1">
      <c r="A38" s="792"/>
      <c r="B38" s="783"/>
      <c r="C38" s="783"/>
      <c r="D38" s="783"/>
      <c r="E38" s="783"/>
      <c r="F38" s="783"/>
      <c r="G38" s="842"/>
      <c r="H38" s="783"/>
      <c r="I38" s="783"/>
      <c r="J38" s="173" t="s">
        <v>504</v>
      </c>
      <c r="K38" s="173" t="s">
        <v>505</v>
      </c>
      <c r="L38" s="839"/>
      <c r="M38" s="173" t="s">
        <v>167</v>
      </c>
      <c r="N38" s="221" t="s">
        <v>1080</v>
      </c>
      <c r="O38" s="221" t="s">
        <v>1080</v>
      </c>
      <c r="P38" s="190">
        <v>0.1</v>
      </c>
      <c r="Q38" s="222"/>
      <c r="R38" s="190">
        <v>0.1</v>
      </c>
      <c r="S38" s="191"/>
      <c r="T38" s="190">
        <v>0.1</v>
      </c>
      <c r="U38" s="191"/>
      <c r="V38" s="190">
        <v>0.1</v>
      </c>
      <c r="W38" s="332"/>
      <c r="X38" s="40">
        <f>IFERROR((Q38*100%)/P38,"-")</f>
        <v>0</v>
      </c>
      <c r="Y38" s="40" t="str">
        <f>IF(S38,IF(S38&lt;=12%,100%,59%),"-")</f>
        <v>-</v>
      </c>
      <c r="Z38" s="40" t="str">
        <f>IF(U38,IF(U38&lt;=12%,100%,59%),"-")</f>
        <v>-</v>
      </c>
      <c r="AA38" s="40" t="str">
        <f>IF(W38,IF(W38&lt;=12%,100%,59%),"-")</f>
        <v>-</v>
      </c>
      <c r="AB38" s="40">
        <f t="shared" si="15"/>
        <v>0</v>
      </c>
      <c r="AC38" s="335"/>
      <c r="AD38" s="99"/>
      <c r="AE38" s="99"/>
      <c r="AF38" s="99"/>
      <c r="AG38" s="99"/>
    </row>
    <row r="39" spans="1:33" ht="120" customHeight="1">
      <c r="A39" s="809"/>
      <c r="B39" s="783"/>
      <c r="C39" s="783"/>
      <c r="D39" s="783"/>
      <c r="E39" s="783"/>
      <c r="F39" s="783"/>
      <c r="G39" s="842"/>
      <c r="H39" s="783"/>
      <c r="I39" s="783"/>
      <c r="J39" s="173" t="s">
        <v>224</v>
      </c>
      <c r="K39" s="173" t="s">
        <v>1079</v>
      </c>
      <c r="L39" s="839"/>
      <c r="M39" s="173" t="s">
        <v>167</v>
      </c>
      <c r="N39" s="190" t="s">
        <v>1081</v>
      </c>
      <c r="O39" s="190" t="s">
        <v>1081</v>
      </c>
      <c r="P39" s="223" t="s">
        <v>986</v>
      </c>
      <c r="Q39" s="222"/>
      <c r="R39" s="223" t="s">
        <v>986</v>
      </c>
      <c r="S39" s="191"/>
      <c r="T39" s="223" t="s">
        <v>986</v>
      </c>
      <c r="U39" s="191"/>
      <c r="V39" s="223" t="s">
        <v>986</v>
      </c>
      <c r="W39" s="333"/>
      <c r="X39" s="40" t="str">
        <f>IF(Q39,IF(Q39&lt;=3%,100%,59%),"-")</f>
        <v>-</v>
      </c>
      <c r="Y39" s="40" t="str">
        <f>IF(S39,IF(S39&lt;=3%,100%,59%),"-")</f>
        <v>-</v>
      </c>
      <c r="Z39" s="40" t="str">
        <f>IF(U39,IF(U39&lt;=3%,100%,59%),"-")</f>
        <v>-</v>
      </c>
      <c r="AA39" s="40" t="str">
        <f>IF(W39,IF(W39&lt;=3%,100%,59%),"-")</f>
        <v>-</v>
      </c>
      <c r="AB39" s="40" t="str">
        <f t="shared" si="15"/>
        <v>-</v>
      </c>
      <c r="AC39" s="335"/>
      <c r="AD39" s="99"/>
      <c r="AE39" s="99"/>
      <c r="AF39" s="99"/>
      <c r="AG39" s="99"/>
    </row>
    <row r="40" spans="1:33" ht="57.75" customHeight="1">
      <c r="A40" s="934" t="s">
        <v>332</v>
      </c>
      <c r="B40" s="935"/>
      <c r="C40" s="935"/>
      <c r="D40" s="935"/>
      <c r="E40" s="935"/>
      <c r="F40" s="935"/>
      <c r="G40" s="935"/>
      <c r="H40" s="935"/>
      <c r="I40" s="935"/>
      <c r="J40" s="935"/>
      <c r="K40" s="935"/>
      <c r="L40" s="936"/>
      <c r="M40" s="181"/>
      <c r="N40" s="181"/>
      <c r="O40" s="181"/>
      <c r="P40" s="181"/>
      <c r="Q40" s="181"/>
      <c r="R40" s="181"/>
      <c r="S40" s="181"/>
      <c r="T40" s="181"/>
      <c r="U40" s="181"/>
      <c r="V40" s="181"/>
      <c r="W40" s="181"/>
      <c r="X40" s="219">
        <f t="shared" ref="X40:AB40" si="16">AVERAGE(X34:X39)</f>
        <v>0</v>
      </c>
      <c r="Y40" s="219" t="e">
        <f t="shared" si="16"/>
        <v>#DIV/0!</v>
      </c>
      <c r="Z40" s="219" t="e">
        <f t="shared" si="16"/>
        <v>#DIV/0!</v>
      </c>
      <c r="AA40" s="219" t="e">
        <f t="shared" si="16"/>
        <v>#DIV/0!</v>
      </c>
      <c r="AB40" s="219">
        <f t="shared" si="16"/>
        <v>0</v>
      </c>
      <c r="AD40" s="99"/>
      <c r="AE40" s="99"/>
      <c r="AF40" s="99"/>
      <c r="AG40" s="99"/>
    </row>
    <row r="41" spans="1:33">
      <c r="AD41" s="99"/>
      <c r="AE41" s="99"/>
      <c r="AF41" s="99"/>
      <c r="AG41" s="99"/>
    </row>
  </sheetData>
  <mergeCells count="77">
    <mergeCell ref="AE2:AG2"/>
    <mergeCell ref="X32:AB32"/>
    <mergeCell ref="A1:D1"/>
    <mergeCell ref="E2:E3"/>
    <mergeCell ref="F2:F3"/>
    <mergeCell ref="A9:A16"/>
    <mergeCell ref="B9:B16"/>
    <mergeCell ref="C15:C16"/>
    <mergeCell ref="D15:D16"/>
    <mergeCell ref="E15:E16"/>
    <mergeCell ref="F15:F16"/>
    <mergeCell ref="A4:A8"/>
    <mergeCell ref="B4:B8"/>
    <mergeCell ref="A2:A3"/>
    <mergeCell ref="B2:B3"/>
    <mergeCell ref="C2:C3"/>
    <mergeCell ref="A40:L40"/>
    <mergeCell ref="L32:L39"/>
    <mergeCell ref="G15:G16"/>
    <mergeCell ref="H15:H16"/>
    <mergeCell ref="I15:I16"/>
    <mergeCell ref="F34:F39"/>
    <mergeCell ref="G34:G39"/>
    <mergeCell ref="H34:H39"/>
    <mergeCell ref="I34:I39"/>
    <mergeCell ref="A34:A39"/>
    <mergeCell ref="B34:B39"/>
    <mergeCell ref="C34:C39"/>
    <mergeCell ref="D34:D39"/>
    <mergeCell ref="C4:C8"/>
    <mergeCell ref="A32:A33"/>
    <mergeCell ref="D2:D3"/>
    <mergeCell ref="C14:D14"/>
    <mergeCell ref="G2:G3"/>
    <mergeCell ref="B32:B33"/>
    <mergeCell ref="E32:E33"/>
    <mergeCell ref="F32:F33"/>
    <mergeCell ref="E21:E22"/>
    <mergeCell ref="A25:M25"/>
    <mergeCell ref="A18:A22"/>
    <mergeCell ref="B18:B22"/>
    <mergeCell ref="F19:F20"/>
    <mergeCell ref="H19:H20"/>
    <mergeCell ref="A23:A24"/>
    <mergeCell ref="G32:G33"/>
    <mergeCell ref="K2:K3"/>
    <mergeCell ref="G19:G20"/>
    <mergeCell ref="E18:E20"/>
    <mergeCell ref="C9:C13"/>
    <mergeCell ref="E34:E39"/>
    <mergeCell ref="D4:D8"/>
    <mergeCell ref="D9:D13"/>
    <mergeCell ref="C18:C22"/>
    <mergeCell ref="D21:D22"/>
    <mergeCell ref="D18:D20"/>
    <mergeCell ref="C32:C33"/>
    <mergeCell ref="D32:D33"/>
    <mergeCell ref="A28:J28"/>
    <mergeCell ref="A29:J31"/>
    <mergeCell ref="B23:B24"/>
    <mergeCell ref="C23:C24"/>
    <mergeCell ref="N2:T2"/>
    <mergeCell ref="M2:M3"/>
    <mergeCell ref="V2:Z2"/>
    <mergeCell ref="I32:I33"/>
    <mergeCell ref="H2:H3"/>
    <mergeCell ref="I2:I3"/>
    <mergeCell ref="J2:J3"/>
    <mergeCell ref="N32:N33"/>
    <mergeCell ref="O32:O33"/>
    <mergeCell ref="M32:M33"/>
    <mergeCell ref="K32:K33"/>
    <mergeCell ref="J32:J33"/>
    <mergeCell ref="L4:L22"/>
    <mergeCell ref="H32:H33"/>
    <mergeCell ref="P32:W32"/>
    <mergeCell ref="I19:I20"/>
  </mergeCells>
  <conditionalFormatting sqref="V15:Z16 V13:Y20 V25:X25 V22:Y24 Z13:Z24 X34:AA39 V4:Z12">
    <cfRule type="cellIs" dxfId="1476" priority="157" operator="lessThan">
      <formula>0.6</formula>
    </cfRule>
    <cfRule type="cellIs" dxfId="1475" priority="158" operator="between">
      <formula>60%</formula>
      <formula>79%</formula>
    </cfRule>
    <cfRule type="cellIs" dxfId="1474" priority="159" operator="between">
      <formula>80%</formula>
      <formula>100%</formula>
    </cfRule>
  </conditionalFormatting>
  <conditionalFormatting sqref="V17:Y17">
    <cfRule type="cellIs" dxfId="1473" priority="94" operator="lessThan">
      <formula>0.6</formula>
    </cfRule>
    <cfRule type="cellIs" dxfId="1472" priority="95" operator="between">
      <formula>60%</formula>
      <formula>79%</formula>
    </cfRule>
    <cfRule type="cellIs" dxfId="1471" priority="96" operator="between">
      <formula>80%</formula>
      <formula>100%</formula>
    </cfRule>
  </conditionalFormatting>
  <conditionalFormatting sqref="V17:Y17">
    <cfRule type="cellIs" dxfId="1470" priority="91" operator="lessThan">
      <formula>0.6</formula>
    </cfRule>
    <cfRule type="cellIs" dxfId="1469" priority="92" operator="between">
      <formula>60%</formula>
      <formula>79%</formula>
    </cfRule>
    <cfRule type="cellIs" dxfId="1468" priority="93" operator="between">
      <formula>80%</formula>
      <formula>100%</formula>
    </cfRule>
  </conditionalFormatting>
  <conditionalFormatting sqref="V17:Y17">
    <cfRule type="cellIs" dxfId="1467" priority="88" operator="lessThan">
      <formula>0.6</formula>
    </cfRule>
    <cfRule type="cellIs" dxfId="1466" priority="89" operator="between">
      <formula>60%</formula>
      <formula>79%</formula>
    </cfRule>
    <cfRule type="cellIs" dxfId="1465" priority="90" operator="between">
      <formula>80%</formula>
      <formula>100%</formula>
    </cfRule>
  </conditionalFormatting>
  <conditionalFormatting sqref="V17:Y17">
    <cfRule type="cellIs" dxfId="1464" priority="85" operator="lessThan">
      <formula>0.6</formula>
    </cfRule>
    <cfRule type="cellIs" dxfId="1463" priority="86" operator="between">
      <formula>60%</formula>
      <formula>79%</formula>
    </cfRule>
    <cfRule type="cellIs" dxfId="1462" priority="87" operator="between">
      <formula>80%</formula>
      <formula>100%</formula>
    </cfRule>
  </conditionalFormatting>
  <conditionalFormatting sqref="V17:Y17">
    <cfRule type="cellIs" dxfId="1461" priority="82" operator="lessThan">
      <formula>0.6</formula>
    </cfRule>
    <cfRule type="cellIs" dxfId="1460" priority="83" operator="between">
      <formula>60%</formula>
      <formula>79%</formula>
    </cfRule>
    <cfRule type="cellIs" dxfId="1459" priority="84" operator="between">
      <formula>80%</formula>
      <formula>100%</formula>
    </cfRule>
  </conditionalFormatting>
  <conditionalFormatting sqref="V17:Y17">
    <cfRule type="cellIs" dxfId="1458" priority="79" operator="lessThan">
      <formula>0.6</formula>
    </cfRule>
    <cfRule type="cellIs" dxfId="1457" priority="80" operator="between">
      <formula>60%</formula>
      <formula>79%</formula>
    </cfRule>
    <cfRule type="cellIs" dxfId="1456" priority="81" operator="between">
      <formula>80%</formula>
      <formula>100%</formula>
    </cfRule>
  </conditionalFormatting>
  <conditionalFormatting sqref="V17:Y17">
    <cfRule type="cellIs" dxfId="1455" priority="76" operator="lessThan">
      <formula>0.6</formula>
    </cfRule>
    <cfRule type="cellIs" dxfId="1454" priority="77" operator="between">
      <formula>60%</formula>
      <formula>79%</formula>
    </cfRule>
    <cfRule type="cellIs" dxfId="1453" priority="78" operator="between">
      <formula>80%</formula>
      <formula>100%</formula>
    </cfRule>
  </conditionalFormatting>
  <conditionalFormatting sqref="V17:Y17">
    <cfRule type="cellIs" dxfId="1452" priority="73" operator="lessThan">
      <formula>0.6</formula>
    </cfRule>
    <cfRule type="cellIs" dxfId="1451" priority="74" operator="between">
      <formula>60%</formula>
      <formula>79%</formula>
    </cfRule>
    <cfRule type="cellIs" dxfId="1450" priority="75" operator="between">
      <formula>80%</formula>
      <formula>100%</formula>
    </cfRule>
  </conditionalFormatting>
  <conditionalFormatting sqref="V17:Y17">
    <cfRule type="cellIs" dxfId="1449" priority="70" operator="lessThan">
      <formula>0.6</formula>
    </cfRule>
    <cfRule type="cellIs" dxfId="1448" priority="71" operator="between">
      <formula>60%</formula>
      <formula>79%</formula>
    </cfRule>
    <cfRule type="cellIs" dxfId="1447" priority="72" operator="between">
      <formula>80%</formula>
      <formula>100%</formula>
    </cfRule>
  </conditionalFormatting>
  <conditionalFormatting sqref="V17:Y17">
    <cfRule type="cellIs" dxfId="1446" priority="67" operator="lessThan">
      <formula>0.6</formula>
    </cfRule>
    <cfRule type="cellIs" dxfId="1445" priority="68" operator="between">
      <formula>60%</formula>
      <formula>79%</formula>
    </cfRule>
    <cfRule type="cellIs" dxfId="1444" priority="69" operator="between">
      <formula>80%</formula>
      <formula>100%</formula>
    </cfRule>
  </conditionalFormatting>
  <conditionalFormatting sqref="V17:Y17">
    <cfRule type="cellIs" dxfId="1443" priority="64" operator="lessThan">
      <formula>0.6</formula>
    </cfRule>
    <cfRule type="cellIs" dxfId="1442" priority="65" operator="between">
      <formula>60%</formula>
      <formula>79%</formula>
    </cfRule>
    <cfRule type="cellIs" dxfId="1441" priority="66" operator="between">
      <formula>80%</formula>
      <formula>100%</formula>
    </cfRule>
  </conditionalFormatting>
  <conditionalFormatting sqref="V17:Y17">
    <cfRule type="cellIs" dxfId="1440" priority="61" operator="lessThan">
      <formula>0.6</formula>
    </cfRule>
    <cfRule type="cellIs" dxfId="1439" priority="62" operator="between">
      <formula>60%</formula>
      <formula>79%</formula>
    </cfRule>
    <cfRule type="cellIs" dxfId="1438" priority="63" operator="between">
      <formula>80%</formula>
      <formula>100%</formula>
    </cfRule>
  </conditionalFormatting>
  <conditionalFormatting sqref="V17:Y17">
    <cfRule type="cellIs" dxfId="1437" priority="58" operator="lessThan">
      <formula>0.6</formula>
    </cfRule>
    <cfRule type="cellIs" dxfId="1436" priority="59" operator="between">
      <formula>60%</formula>
      <formula>79%</formula>
    </cfRule>
    <cfRule type="cellIs" dxfId="1435" priority="60" operator="between">
      <formula>80%</formula>
      <formula>100%</formula>
    </cfRule>
  </conditionalFormatting>
  <conditionalFormatting sqref="V17:Y17">
    <cfRule type="cellIs" dxfId="1434" priority="55" operator="lessThan">
      <formula>0.6</formula>
    </cfRule>
    <cfRule type="cellIs" dxfId="1433" priority="56" operator="between">
      <formula>60%</formula>
      <formula>79%</formula>
    </cfRule>
    <cfRule type="cellIs" dxfId="1432" priority="57" operator="between">
      <formula>80%</formula>
      <formula>100%</formula>
    </cfRule>
  </conditionalFormatting>
  <conditionalFormatting sqref="V17:Y17">
    <cfRule type="cellIs" dxfId="1431" priority="52" operator="lessThan">
      <formula>0.6</formula>
    </cfRule>
    <cfRule type="cellIs" dxfId="1430" priority="53" operator="between">
      <formula>60%</formula>
      <formula>79%</formula>
    </cfRule>
    <cfRule type="cellIs" dxfId="1429" priority="54" operator="between">
      <formula>80%</formula>
      <formula>100%</formula>
    </cfRule>
  </conditionalFormatting>
  <conditionalFormatting sqref="V17:Y17">
    <cfRule type="cellIs" dxfId="1428" priority="49" operator="lessThan">
      <formula>0.6</formula>
    </cfRule>
    <cfRule type="cellIs" dxfId="1427" priority="50" operator="between">
      <formula>60%</formula>
      <formula>79%</formula>
    </cfRule>
    <cfRule type="cellIs" dxfId="1426" priority="51" operator="between">
      <formula>80%</formula>
      <formula>100%</formula>
    </cfRule>
  </conditionalFormatting>
  <conditionalFormatting sqref="V17:Y17">
    <cfRule type="cellIs" dxfId="1425" priority="46" operator="lessThan">
      <formula>0.6</formula>
    </cfRule>
    <cfRule type="cellIs" dxfId="1424" priority="47" operator="between">
      <formula>60%</formula>
      <formula>79%</formula>
    </cfRule>
    <cfRule type="cellIs" dxfId="1423" priority="48" operator="between">
      <formula>80%</formula>
      <formula>100%</formula>
    </cfRule>
  </conditionalFormatting>
  <conditionalFormatting sqref="V17:Y17">
    <cfRule type="cellIs" dxfId="1422" priority="43" operator="lessThan">
      <formula>0.6</formula>
    </cfRule>
    <cfRule type="cellIs" dxfId="1421" priority="44" operator="between">
      <formula>60%</formula>
      <formula>79%</formula>
    </cfRule>
    <cfRule type="cellIs" dxfId="1420" priority="45" operator="between">
      <formula>80%</formula>
      <formula>100%</formula>
    </cfRule>
  </conditionalFormatting>
  <conditionalFormatting sqref="V17:W17">
    <cfRule type="cellIs" dxfId="1419" priority="40" operator="lessThan">
      <formula>0.6</formula>
    </cfRule>
    <cfRule type="cellIs" dxfId="1418" priority="41" operator="between">
      <formula>60%</formula>
      <formula>79%</formula>
    </cfRule>
    <cfRule type="cellIs" dxfId="1417" priority="42" operator="between">
      <formula>80%</formula>
      <formula>100%</formula>
    </cfRule>
  </conditionalFormatting>
  <conditionalFormatting sqref="V17:Y17">
    <cfRule type="cellIs" dxfId="1416" priority="37" operator="lessThan">
      <formula>0.6</formula>
    </cfRule>
    <cfRule type="cellIs" dxfId="1415" priority="38" operator="between">
      <formula>60%</formula>
      <formula>79%</formula>
    </cfRule>
    <cfRule type="cellIs" dxfId="1414" priority="39" operator="between">
      <formula>80%</formula>
      <formula>100%</formula>
    </cfRule>
  </conditionalFormatting>
  <conditionalFormatting sqref="V17:Y17">
    <cfRule type="cellIs" dxfId="1413" priority="34" operator="lessThan">
      <formula>0.6</formula>
    </cfRule>
    <cfRule type="cellIs" dxfId="1412" priority="35" operator="between">
      <formula>60%</formula>
      <formula>79%</formula>
    </cfRule>
    <cfRule type="cellIs" dxfId="1411" priority="36" operator="between">
      <formula>80%</formula>
      <formula>100%</formula>
    </cfRule>
  </conditionalFormatting>
  <conditionalFormatting sqref="V17:Y17">
    <cfRule type="cellIs" dxfId="1410" priority="31" operator="lessThan">
      <formula>0.6</formula>
    </cfRule>
    <cfRule type="cellIs" dxfId="1409" priority="32" operator="between">
      <formula>60%</formula>
      <formula>79%</formula>
    </cfRule>
    <cfRule type="cellIs" dxfId="1408" priority="33" operator="between">
      <formula>80%</formula>
      <formula>100%</formula>
    </cfRule>
  </conditionalFormatting>
  <conditionalFormatting sqref="V17:Y17">
    <cfRule type="cellIs" dxfId="1407" priority="28" operator="lessThan">
      <formula>0.6</formula>
    </cfRule>
    <cfRule type="cellIs" dxfId="1406" priority="29" operator="between">
      <formula>60%</formula>
      <formula>79%</formula>
    </cfRule>
    <cfRule type="cellIs" dxfId="1405" priority="30" operator="between">
      <formula>80%</formula>
      <formula>100%</formula>
    </cfRule>
  </conditionalFormatting>
  <conditionalFormatting sqref="V17:Y17">
    <cfRule type="cellIs" dxfId="1404" priority="25" operator="lessThan">
      <formula>0.6</formula>
    </cfRule>
    <cfRule type="cellIs" dxfId="1403" priority="26" operator="between">
      <formula>60%</formula>
      <formula>79%</formula>
    </cfRule>
    <cfRule type="cellIs" dxfId="1402" priority="27" operator="between">
      <formula>80%</formula>
      <formula>100%</formula>
    </cfRule>
  </conditionalFormatting>
  <conditionalFormatting sqref="V17:Y17">
    <cfRule type="cellIs" dxfId="1401" priority="22" operator="lessThan">
      <formula>0.6</formula>
    </cfRule>
    <cfRule type="cellIs" dxfId="1400" priority="23" operator="between">
      <formula>60%</formula>
      <formula>79%</formula>
    </cfRule>
    <cfRule type="cellIs" dxfId="1399" priority="24" operator="between">
      <formula>80%</formula>
      <formula>100%</formula>
    </cfRule>
  </conditionalFormatting>
  <conditionalFormatting sqref="V17:Y17">
    <cfRule type="cellIs" dxfId="1398" priority="19" operator="lessThan">
      <formula>0.6</formula>
    </cfRule>
    <cfRule type="cellIs" dxfId="1397" priority="20" operator="between">
      <formula>60%</formula>
      <formula>79%</formula>
    </cfRule>
    <cfRule type="cellIs" dxfId="1396" priority="21" operator="between">
      <formula>80%</formula>
      <formula>100%</formula>
    </cfRule>
  </conditionalFormatting>
  <conditionalFormatting sqref="V17:Y17">
    <cfRule type="cellIs" dxfId="1395" priority="16" operator="lessThan">
      <formula>0.6</formula>
    </cfRule>
    <cfRule type="cellIs" dxfId="1394" priority="17" operator="between">
      <formula>60%</formula>
      <formula>79%</formula>
    </cfRule>
    <cfRule type="cellIs" dxfId="1393" priority="18" operator="between">
      <formula>80%</formula>
      <formula>100%</formula>
    </cfRule>
  </conditionalFormatting>
  <conditionalFormatting sqref="V21:Y21">
    <cfRule type="cellIs" dxfId="1392" priority="13" operator="lessThan">
      <formula>0.6</formula>
    </cfRule>
    <cfRule type="cellIs" dxfId="1391" priority="14" operator="between">
      <formula>60%</formula>
      <formula>79%</formula>
    </cfRule>
    <cfRule type="cellIs" dxfId="1390" priority="15" operator="between">
      <formula>80%</formula>
      <formula>100%</formula>
    </cfRule>
  </conditionalFormatting>
  <conditionalFormatting sqref="V21:Y21">
    <cfRule type="cellIs" dxfId="1389" priority="10" operator="lessThan">
      <formula>0.6</formula>
    </cfRule>
    <cfRule type="cellIs" dxfId="1388" priority="11" operator="between">
      <formula>60%</formula>
      <formula>79%</formula>
    </cfRule>
    <cfRule type="cellIs" dxfId="1387" priority="12" operator="between">
      <formula>80%</formula>
      <formula>100%</formula>
    </cfRule>
  </conditionalFormatting>
  <conditionalFormatting sqref="V21:Y21">
    <cfRule type="cellIs" dxfId="1386" priority="7" operator="lessThan">
      <formula>0.6</formula>
    </cfRule>
    <cfRule type="cellIs" dxfId="1385" priority="8" operator="between">
      <formula>60%</formula>
      <formula>79%</formula>
    </cfRule>
    <cfRule type="cellIs" dxfId="1384" priority="9" operator="between">
      <formula>80%</formula>
      <formula>100%</formula>
    </cfRule>
  </conditionalFormatting>
  <conditionalFormatting sqref="V21:Y21">
    <cfRule type="cellIs" dxfId="1383" priority="4" operator="lessThan">
      <formula>0.6</formula>
    </cfRule>
    <cfRule type="cellIs" dxfId="1382" priority="5" operator="between">
      <formula>60%</formula>
      <formula>79%</formula>
    </cfRule>
    <cfRule type="cellIs" dxfId="1381" priority="6" operator="between">
      <formula>80%</formula>
      <formula>100%</formula>
    </cfRule>
  </conditionalFormatting>
  <conditionalFormatting sqref="AB34:AB39">
    <cfRule type="cellIs" dxfId="1380" priority="1" operator="lessThan">
      <formula>0.6</formula>
    </cfRule>
    <cfRule type="cellIs" dxfId="1379" priority="2" operator="between">
      <formula>60%</formula>
      <formula>79%</formula>
    </cfRule>
    <cfRule type="cellIs" dxfId="1378" priority="3" operator="between">
      <formula>80%</formula>
      <formula>100%</formula>
    </cfRule>
  </conditionalFormatting>
  <hyperlinks>
    <hyperlink ref="A1:D1" location="Inicio!A1" display="INICIO"/>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sheetPr>
    <tabColor theme="7"/>
  </sheetPr>
  <dimension ref="A1:AG36"/>
  <sheetViews>
    <sheetView topLeftCell="J19" zoomScaleNormal="100" workbookViewId="0">
      <selection activeCell="Q22" sqref="Q22"/>
    </sheetView>
  </sheetViews>
  <sheetFormatPr baseColWidth="10" defaultColWidth="11.44140625" defaultRowHeight="13.2"/>
  <cols>
    <col min="1" max="8" width="11.44140625" style="98"/>
    <col min="9" max="9" width="30.5546875" style="98" customWidth="1"/>
    <col min="10" max="10" width="26" style="98" customWidth="1"/>
    <col min="11" max="12" width="21.5546875" style="98" customWidth="1"/>
    <col min="13" max="19" width="14.109375" style="98" customWidth="1"/>
    <col min="20" max="20" width="17.33203125" style="98" customWidth="1"/>
    <col min="21" max="21" width="16.6640625" style="98" customWidth="1"/>
    <col min="22" max="26" width="17.33203125" style="98" customWidth="1"/>
    <col min="27" max="27" width="15.33203125" style="98" customWidth="1"/>
    <col min="28" max="28" width="17.6640625" style="98" customWidth="1"/>
    <col min="29" max="29" width="55.5546875" style="98" customWidth="1"/>
    <col min="30" max="30" width="47.5546875" style="98" customWidth="1"/>
    <col min="31" max="31" width="26.109375" style="98" customWidth="1"/>
    <col min="32" max="32" width="19.88671875" style="98" customWidth="1"/>
    <col min="33" max="33" width="30.109375" style="98" customWidth="1"/>
    <col min="34" max="16384" width="11.44140625" style="98"/>
  </cols>
  <sheetData>
    <row r="1" spans="1:33" ht="47.25" customHeight="1">
      <c r="A1" s="826" t="s">
        <v>479</v>
      </c>
      <c r="B1" s="866"/>
      <c r="C1" s="866"/>
      <c r="D1" s="866"/>
    </row>
    <row r="2" spans="1:33" ht="66">
      <c r="A2" s="443" t="s">
        <v>670</v>
      </c>
      <c r="B2" s="443" t="s">
        <v>668</v>
      </c>
      <c r="C2" s="443" t="s">
        <v>667</v>
      </c>
      <c r="D2" s="443" t="s">
        <v>0</v>
      </c>
      <c r="E2" s="443" t="s">
        <v>654</v>
      </c>
      <c r="F2" s="443" t="s">
        <v>652</v>
      </c>
      <c r="G2" s="443" t="s">
        <v>1</v>
      </c>
      <c r="H2" s="443" t="s">
        <v>645</v>
      </c>
      <c r="I2" s="443" t="s">
        <v>125</v>
      </c>
      <c r="J2" s="443" t="s">
        <v>340</v>
      </c>
      <c r="K2" s="168" t="s">
        <v>126</v>
      </c>
      <c r="L2" s="874" t="s">
        <v>432</v>
      </c>
      <c r="M2" s="168" t="s">
        <v>2</v>
      </c>
      <c r="N2" s="958" t="s">
        <v>3</v>
      </c>
      <c r="O2" s="959"/>
      <c r="P2" s="959"/>
      <c r="Q2" s="959"/>
      <c r="R2" s="959"/>
      <c r="S2" s="959"/>
      <c r="T2" s="959"/>
      <c r="U2" s="960"/>
      <c r="V2" s="818" t="s">
        <v>1007</v>
      </c>
      <c r="W2" s="819"/>
      <c r="X2" s="819"/>
      <c r="Y2" s="819"/>
      <c r="Z2" s="820"/>
      <c r="AD2" s="653" t="s">
        <v>1004</v>
      </c>
      <c r="AE2" s="948" t="s">
        <v>570</v>
      </c>
      <c r="AF2" s="948"/>
      <c r="AG2" s="948"/>
    </row>
    <row r="3" spans="1:33" ht="39.6">
      <c r="A3" s="171"/>
      <c r="B3" s="171"/>
      <c r="C3" s="171"/>
      <c r="D3" s="171"/>
      <c r="E3" s="171"/>
      <c r="F3" s="171"/>
      <c r="G3" s="171"/>
      <c r="H3" s="171"/>
      <c r="I3" s="171"/>
      <c r="J3" s="171"/>
      <c r="K3" s="171"/>
      <c r="L3" s="874"/>
      <c r="M3" s="171"/>
      <c r="N3" s="38" t="s">
        <v>143</v>
      </c>
      <c r="O3" s="38" t="s">
        <v>145</v>
      </c>
      <c r="P3" s="38" t="s">
        <v>144</v>
      </c>
      <c r="Q3" s="38" t="s">
        <v>146</v>
      </c>
      <c r="R3" s="38" t="s">
        <v>147</v>
      </c>
      <c r="S3" s="38" t="s">
        <v>148</v>
      </c>
      <c r="T3" s="38" t="s">
        <v>149</v>
      </c>
      <c r="U3" s="38" t="s">
        <v>461</v>
      </c>
      <c r="V3" s="38" t="s">
        <v>459</v>
      </c>
      <c r="W3" s="38" t="s">
        <v>454</v>
      </c>
      <c r="X3" s="38" t="s">
        <v>455</v>
      </c>
      <c r="Y3" s="38" t="s">
        <v>456</v>
      </c>
      <c r="Z3" s="38" t="s">
        <v>457</v>
      </c>
      <c r="AD3" s="651" t="s">
        <v>1005</v>
      </c>
      <c r="AE3" s="650" t="s">
        <v>573</v>
      </c>
      <c r="AF3" s="571" t="s">
        <v>572</v>
      </c>
      <c r="AG3" s="571" t="s">
        <v>571</v>
      </c>
    </row>
    <row r="4" spans="1:33" ht="106.5" customHeight="1">
      <c r="A4" s="857" t="s">
        <v>973</v>
      </c>
      <c r="B4" s="870" t="s">
        <v>4</v>
      </c>
      <c r="C4" s="870" t="s">
        <v>5</v>
      </c>
      <c r="D4" s="870" t="s">
        <v>325</v>
      </c>
      <c r="E4" s="526" t="s">
        <v>7</v>
      </c>
      <c r="F4" s="526" t="s">
        <v>8</v>
      </c>
      <c r="G4" s="453">
        <v>0.95</v>
      </c>
      <c r="H4" s="457">
        <v>1</v>
      </c>
      <c r="I4" s="526" t="s">
        <v>634</v>
      </c>
      <c r="J4" s="507" t="s">
        <v>766</v>
      </c>
      <c r="K4" s="507" t="s">
        <v>921</v>
      </c>
      <c r="L4" s="874"/>
      <c r="M4" s="39" t="s">
        <v>129</v>
      </c>
      <c r="N4" s="84">
        <v>1</v>
      </c>
      <c r="O4" s="602"/>
      <c r="P4" s="84">
        <v>1</v>
      </c>
      <c r="Q4" s="602"/>
      <c r="R4" s="84">
        <v>1</v>
      </c>
      <c r="S4" s="602"/>
      <c r="T4" s="84">
        <v>1</v>
      </c>
      <c r="U4" s="613"/>
      <c r="V4" s="95">
        <f>IFERROR((O4*100%)/N4,"-")</f>
        <v>0</v>
      </c>
      <c r="W4" s="95">
        <f>IFERROR((Q4*100%)/P4,"-")</f>
        <v>0</v>
      </c>
      <c r="X4" s="95">
        <f>IFERROR((S4*100%)/R4,"-")</f>
        <v>0</v>
      </c>
      <c r="Y4" s="95">
        <f>IFERROR((U4*100%)/T4,"-")</f>
        <v>0</v>
      </c>
      <c r="Z4" s="95">
        <f>IFERROR(AVERAGE(V4:Y4),"-")</f>
        <v>0</v>
      </c>
      <c r="AD4" s="101"/>
      <c r="AE4" s="278"/>
      <c r="AF4" s="195"/>
      <c r="AG4" s="195"/>
    </row>
    <row r="5" spans="1:33" ht="79.5" customHeight="1">
      <c r="A5" s="857"/>
      <c r="B5" s="870"/>
      <c r="C5" s="870"/>
      <c r="D5" s="870"/>
      <c r="E5" s="736" t="s">
        <v>6</v>
      </c>
      <c r="F5" s="734" t="s">
        <v>764</v>
      </c>
      <c r="G5" s="453">
        <v>0.45</v>
      </c>
      <c r="H5" s="457">
        <v>0.8</v>
      </c>
      <c r="I5" s="734" t="s">
        <v>1046</v>
      </c>
      <c r="J5" s="733" t="s">
        <v>765</v>
      </c>
      <c r="K5" s="733" t="s">
        <v>763</v>
      </c>
      <c r="L5" s="874"/>
      <c r="M5" s="734" t="s">
        <v>129</v>
      </c>
      <c r="N5" s="84">
        <v>1</v>
      </c>
      <c r="O5" s="602"/>
      <c r="P5" s="84">
        <v>1</v>
      </c>
      <c r="Q5" s="602"/>
      <c r="R5" s="84">
        <v>1</v>
      </c>
      <c r="S5" s="602"/>
      <c r="T5" s="84">
        <v>1</v>
      </c>
      <c r="U5" s="613"/>
      <c r="V5" s="95">
        <f>IFERROR((O5*100%)/N5,"-")</f>
        <v>0</v>
      </c>
      <c r="W5" s="95">
        <f>IFERROR((Q5*100%)/P5,"-")</f>
        <v>0</v>
      </c>
      <c r="X5" s="95">
        <f>IFERROR((S5*100%)/R5,"-")</f>
        <v>0</v>
      </c>
      <c r="Y5" s="95">
        <f>IFERROR((U5*100%)/T5,"-")</f>
        <v>0</v>
      </c>
      <c r="Z5" s="95">
        <f>IFERROR(AVERAGE(V5:Y5),"-")</f>
        <v>0</v>
      </c>
      <c r="AD5" s="101"/>
      <c r="AE5" s="278"/>
      <c r="AF5" s="195"/>
      <c r="AG5" s="195"/>
    </row>
    <row r="6" spans="1:33" ht="117.75" customHeight="1">
      <c r="A6" s="857"/>
      <c r="B6" s="870"/>
      <c r="C6" s="870"/>
      <c r="D6" s="870"/>
      <c r="E6" s="526" t="s">
        <v>10</v>
      </c>
      <c r="F6" s="526" t="s">
        <v>11</v>
      </c>
      <c r="G6" s="453">
        <v>0.8</v>
      </c>
      <c r="H6" s="457">
        <v>0.9</v>
      </c>
      <c r="I6" s="526" t="s">
        <v>179</v>
      </c>
      <c r="J6" s="526" t="s">
        <v>770</v>
      </c>
      <c r="K6" s="526" t="s">
        <v>950</v>
      </c>
      <c r="L6" s="874"/>
      <c r="M6" s="39" t="s">
        <v>425</v>
      </c>
      <c r="N6" s="84">
        <v>1</v>
      </c>
      <c r="O6" s="602"/>
      <c r="P6" s="84">
        <v>1</v>
      </c>
      <c r="Q6" s="602"/>
      <c r="R6" s="84">
        <v>1</v>
      </c>
      <c r="S6" s="602"/>
      <c r="T6" s="84">
        <v>1</v>
      </c>
      <c r="U6" s="613"/>
      <c r="V6" s="95">
        <f t="shared" ref="V6:V22" si="0">IFERROR((O6*100%)/N6,"-")</f>
        <v>0</v>
      </c>
      <c r="W6" s="95">
        <f t="shared" ref="W6:W22" si="1">IFERROR((Q6*100%)/P6,"-")</f>
        <v>0</v>
      </c>
      <c r="X6" s="95">
        <f t="shared" ref="X6:X22" si="2">IFERROR((S6*100%)/R6,"-")</f>
        <v>0</v>
      </c>
      <c r="Y6" s="95">
        <f t="shared" ref="Y6:Y22" si="3">IFERROR((U6*100%)/T6,"-")</f>
        <v>0</v>
      </c>
      <c r="Z6" s="95">
        <f t="shared" ref="Z6:Z19" si="4">IFERROR(AVERAGE(V6:Y6),"-")</f>
        <v>0</v>
      </c>
      <c r="AD6" s="101"/>
      <c r="AE6" s="285"/>
      <c r="AF6" s="195"/>
      <c r="AG6" s="195"/>
    </row>
    <row r="7" spans="1:33" ht="108.75" customHeight="1">
      <c r="A7" s="857"/>
      <c r="B7" s="870"/>
      <c r="C7" s="870"/>
      <c r="D7" s="870"/>
      <c r="E7" s="520" t="s">
        <v>889</v>
      </c>
      <c r="F7" s="520" t="s">
        <v>17</v>
      </c>
      <c r="G7" s="525">
        <v>0.43</v>
      </c>
      <c r="H7" s="525">
        <v>0.6</v>
      </c>
      <c r="I7" s="520" t="s">
        <v>976</v>
      </c>
      <c r="J7" s="520" t="s">
        <v>901</v>
      </c>
      <c r="K7" s="520" t="s">
        <v>902</v>
      </c>
      <c r="L7" s="874"/>
      <c r="M7" s="351" t="s">
        <v>425</v>
      </c>
      <c r="N7" s="84">
        <v>1</v>
      </c>
      <c r="O7" s="602"/>
      <c r="P7" s="84">
        <v>1</v>
      </c>
      <c r="Q7" s="602"/>
      <c r="R7" s="84">
        <v>1</v>
      </c>
      <c r="S7" s="602"/>
      <c r="T7" s="84">
        <v>1</v>
      </c>
      <c r="U7" s="613"/>
      <c r="V7" s="95">
        <f t="shared" ref="V7" si="5">IFERROR((O7*100%)/N7,"-")</f>
        <v>0</v>
      </c>
      <c r="W7" s="95">
        <f t="shared" ref="W7" si="6">IFERROR((Q7*100%)/P7,"-")</f>
        <v>0</v>
      </c>
      <c r="X7" s="95">
        <f t="shared" ref="X7" si="7">IFERROR((S7*100%)/R7,"-")</f>
        <v>0</v>
      </c>
      <c r="Y7" s="95">
        <f t="shared" ref="Y7" si="8">IFERROR((U7*100%)/T7,"-")</f>
        <v>0</v>
      </c>
      <c r="Z7" s="95">
        <f t="shared" ref="Z7" si="9">IFERROR(AVERAGE(V7:Y7),"-")</f>
        <v>0</v>
      </c>
      <c r="AD7" s="101"/>
      <c r="AE7" s="285"/>
      <c r="AF7" s="195"/>
      <c r="AG7" s="227"/>
    </row>
    <row r="8" spans="1:33" ht="110.25" customHeight="1">
      <c r="A8" s="857"/>
      <c r="B8" s="870"/>
      <c r="C8" s="870"/>
      <c r="D8" s="870"/>
      <c r="E8" s="526" t="s">
        <v>21</v>
      </c>
      <c r="F8" s="526" t="s">
        <v>22</v>
      </c>
      <c r="G8" s="48">
        <v>0.56000000000000005</v>
      </c>
      <c r="H8" s="457">
        <v>0.5</v>
      </c>
      <c r="I8" s="526" t="s">
        <v>182</v>
      </c>
      <c r="J8" s="526" t="s">
        <v>926</v>
      </c>
      <c r="K8" s="526" t="s">
        <v>925</v>
      </c>
      <c r="L8" s="874"/>
      <c r="M8" s="39" t="s">
        <v>425</v>
      </c>
      <c r="N8" s="84">
        <v>1</v>
      </c>
      <c r="O8" s="602"/>
      <c r="P8" s="84">
        <v>1</v>
      </c>
      <c r="Q8" s="602"/>
      <c r="R8" s="84">
        <v>1</v>
      </c>
      <c r="S8" s="602"/>
      <c r="T8" s="84">
        <v>1</v>
      </c>
      <c r="U8" s="613"/>
      <c r="V8" s="95">
        <f t="shared" si="0"/>
        <v>0</v>
      </c>
      <c r="W8" s="95">
        <f t="shared" si="1"/>
        <v>0</v>
      </c>
      <c r="X8" s="95">
        <f t="shared" si="2"/>
        <v>0</v>
      </c>
      <c r="Y8" s="95">
        <f t="shared" si="3"/>
        <v>0</v>
      </c>
      <c r="Z8" s="95">
        <f t="shared" si="4"/>
        <v>0</v>
      </c>
      <c r="AD8" s="101"/>
      <c r="AE8" s="285"/>
      <c r="AF8" s="195"/>
      <c r="AG8" s="227"/>
    </row>
    <row r="9" spans="1:33" ht="79.2">
      <c r="A9" s="878" t="s">
        <v>31</v>
      </c>
      <c r="B9" s="865" t="s">
        <v>28</v>
      </c>
      <c r="C9" s="865" t="s">
        <v>29</v>
      </c>
      <c r="D9" s="865" t="s">
        <v>438</v>
      </c>
      <c r="E9" s="521" t="s">
        <v>30</v>
      </c>
      <c r="F9" s="527" t="s">
        <v>951</v>
      </c>
      <c r="G9" s="523">
        <v>1</v>
      </c>
      <c r="H9" s="522">
        <v>1</v>
      </c>
      <c r="I9" s="529" t="s">
        <v>153</v>
      </c>
      <c r="J9" s="529" t="s">
        <v>960</v>
      </c>
      <c r="K9" s="529" t="s">
        <v>979</v>
      </c>
      <c r="L9" s="874"/>
      <c r="M9" s="53" t="s">
        <v>129</v>
      </c>
      <c r="N9" s="85">
        <v>1</v>
      </c>
      <c r="O9" s="603"/>
      <c r="P9" s="85">
        <v>1</v>
      </c>
      <c r="Q9" s="603"/>
      <c r="R9" s="85">
        <v>1</v>
      </c>
      <c r="S9" s="603"/>
      <c r="T9" s="85">
        <v>1</v>
      </c>
      <c r="U9" s="665"/>
      <c r="V9" s="95">
        <f t="shared" si="0"/>
        <v>0</v>
      </c>
      <c r="W9" s="95">
        <f t="shared" si="1"/>
        <v>0</v>
      </c>
      <c r="X9" s="95">
        <f t="shared" si="2"/>
        <v>0</v>
      </c>
      <c r="Y9" s="95">
        <f t="shared" si="3"/>
        <v>0</v>
      </c>
      <c r="Z9" s="95">
        <f t="shared" si="4"/>
        <v>0</v>
      </c>
      <c r="AD9" s="101"/>
      <c r="AE9" s="285"/>
      <c r="AF9" s="195"/>
      <c r="AG9" s="195"/>
    </row>
    <row r="10" spans="1:33" ht="92.4">
      <c r="A10" s="878"/>
      <c r="B10" s="865"/>
      <c r="C10" s="865"/>
      <c r="D10" s="865"/>
      <c r="E10" s="49" t="s">
        <v>35</v>
      </c>
      <c r="F10" s="50" t="s">
        <v>36</v>
      </c>
      <c r="G10" s="51">
        <v>0.5</v>
      </c>
      <c r="H10" s="52">
        <v>0.7</v>
      </c>
      <c r="I10" s="51" t="s">
        <v>187</v>
      </c>
      <c r="J10" s="53" t="s">
        <v>427</v>
      </c>
      <c r="K10" s="53" t="s">
        <v>187</v>
      </c>
      <c r="L10" s="874"/>
      <c r="M10" s="53" t="s">
        <v>129</v>
      </c>
      <c r="N10" s="86">
        <v>1</v>
      </c>
      <c r="O10" s="602"/>
      <c r="P10" s="86">
        <v>1</v>
      </c>
      <c r="Q10" s="602"/>
      <c r="R10" s="86">
        <v>1</v>
      </c>
      <c r="S10" s="602"/>
      <c r="T10" s="86">
        <v>1</v>
      </c>
      <c r="U10" s="613"/>
      <c r="V10" s="95">
        <f t="shared" si="0"/>
        <v>0</v>
      </c>
      <c r="W10" s="95">
        <f t="shared" si="1"/>
        <v>0</v>
      </c>
      <c r="X10" s="95">
        <f t="shared" si="2"/>
        <v>0</v>
      </c>
      <c r="Y10" s="95">
        <f t="shared" si="3"/>
        <v>0</v>
      </c>
      <c r="Z10" s="95">
        <f t="shared" si="4"/>
        <v>0</v>
      </c>
      <c r="AD10" s="101"/>
      <c r="AE10" s="285"/>
      <c r="AF10" s="195"/>
      <c r="AG10" s="195"/>
    </row>
    <row r="11" spans="1:33" ht="92.4">
      <c r="A11" s="878"/>
      <c r="B11" s="865"/>
      <c r="C11" s="865"/>
      <c r="D11" s="865"/>
      <c r="E11" s="49" t="s">
        <v>37</v>
      </c>
      <c r="F11" s="50" t="s">
        <v>36</v>
      </c>
      <c r="G11" s="51">
        <v>0.6</v>
      </c>
      <c r="H11" s="52">
        <v>0.8</v>
      </c>
      <c r="I11" s="51" t="s">
        <v>188</v>
      </c>
      <c r="J11" s="53" t="s">
        <v>428</v>
      </c>
      <c r="K11" s="53" t="s">
        <v>188</v>
      </c>
      <c r="L11" s="874"/>
      <c r="M11" s="53" t="s">
        <v>129</v>
      </c>
      <c r="N11" s="86">
        <v>1</v>
      </c>
      <c r="O11" s="602"/>
      <c r="P11" s="86">
        <v>1</v>
      </c>
      <c r="Q11" s="602"/>
      <c r="R11" s="86">
        <v>1</v>
      </c>
      <c r="S11" s="602"/>
      <c r="T11" s="86">
        <v>1</v>
      </c>
      <c r="U11" s="613"/>
      <c r="V11" s="95">
        <f t="shared" si="0"/>
        <v>0</v>
      </c>
      <c r="W11" s="95">
        <f t="shared" si="1"/>
        <v>0</v>
      </c>
      <c r="X11" s="95">
        <f t="shared" si="2"/>
        <v>0</v>
      </c>
      <c r="Y11" s="95">
        <f t="shared" si="3"/>
        <v>0</v>
      </c>
      <c r="Z11" s="95">
        <f t="shared" si="4"/>
        <v>0</v>
      </c>
      <c r="AD11" s="101"/>
      <c r="AE11" s="285"/>
      <c r="AF11" s="195"/>
      <c r="AG11" s="227"/>
    </row>
    <row r="12" spans="1:33" ht="90" customHeight="1">
      <c r="A12" s="878"/>
      <c r="B12" s="865"/>
      <c r="C12" s="865"/>
      <c r="D12" s="865"/>
      <c r="E12" s="521" t="s">
        <v>38</v>
      </c>
      <c r="F12" s="527" t="s">
        <v>39</v>
      </c>
      <c r="G12" s="523">
        <v>0.7</v>
      </c>
      <c r="H12" s="522">
        <v>0.8</v>
      </c>
      <c r="I12" s="523" t="s">
        <v>189</v>
      </c>
      <c r="J12" s="529" t="s">
        <v>937</v>
      </c>
      <c r="K12" s="529" t="s">
        <v>938</v>
      </c>
      <c r="L12" s="874"/>
      <c r="M12" s="529" t="s">
        <v>129</v>
      </c>
      <c r="N12" s="86">
        <v>1</v>
      </c>
      <c r="O12" s="602"/>
      <c r="P12" s="86">
        <v>1</v>
      </c>
      <c r="Q12" s="602"/>
      <c r="R12" s="86">
        <v>1</v>
      </c>
      <c r="S12" s="602"/>
      <c r="T12" s="86">
        <v>1</v>
      </c>
      <c r="U12" s="613"/>
      <c r="V12" s="95">
        <f t="shared" ref="V12" si="10">IFERROR((O12*100%)/N12,"-")</f>
        <v>0</v>
      </c>
      <c r="W12" s="95">
        <f t="shared" ref="W12" si="11">IFERROR((Q12*100%)/P12,"-")</f>
        <v>0</v>
      </c>
      <c r="X12" s="95">
        <f t="shared" ref="X12" si="12">IFERROR((S12*100%)/R12,"-")</f>
        <v>0</v>
      </c>
      <c r="Y12" s="95">
        <f t="shared" ref="Y12" si="13">IFERROR((U12*100%)/T12,"-")</f>
        <v>0</v>
      </c>
      <c r="Z12" s="95">
        <f t="shared" ref="Z12" si="14">IFERROR(AVERAGE(V12:Y12),"-")</f>
        <v>0</v>
      </c>
      <c r="AD12" s="101"/>
      <c r="AE12" s="316"/>
      <c r="AF12" s="195"/>
      <c r="AG12" s="195"/>
    </row>
    <row r="13" spans="1:33" ht="87" customHeight="1">
      <c r="A13" s="878"/>
      <c r="B13" s="865"/>
      <c r="C13" s="865"/>
      <c r="D13" s="865"/>
      <c r="E13" s="49" t="s">
        <v>42</v>
      </c>
      <c r="F13" s="50" t="s">
        <v>43</v>
      </c>
      <c r="G13" s="51">
        <v>0.9</v>
      </c>
      <c r="H13" s="52">
        <v>0.9</v>
      </c>
      <c r="I13" s="51" t="s">
        <v>190</v>
      </c>
      <c r="J13" s="53" t="s">
        <v>45</v>
      </c>
      <c r="K13" s="53" t="s">
        <v>186</v>
      </c>
      <c r="L13" s="874"/>
      <c r="M13" s="51" t="s">
        <v>129</v>
      </c>
      <c r="N13" s="86">
        <v>0.9</v>
      </c>
      <c r="O13" s="602"/>
      <c r="P13" s="86">
        <v>0.9</v>
      </c>
      <c r="Q13" s="602"/>
      <c r="R13" s="86">
        <v>0.9</v>
      </c>
      <c r="S13" s="602"/>
      <c r="T13" s="86">
        <v>0.9</v>
      </c>
      <c r="U13" s="613"/>
      <c r="V13" s="95">
        <f t="shared" si="0"/>
        <v>0</v>
      </c>
      <c r="W13" s="95">
        <f t="shared" si="1"/>
        <v>0</v>
      </c>
      <c r="X13" s="95">
        <f t="shared" si="2"/>
        <v>0</v>
      </c>
      <c r="Y13" s="95">
        <f t="shared" si="3"/>
        <v>0</v>
      </c>
      <c r="Z13" s="95">
        <f t="shared" si="4"/>
        <v>0</v>
      </c>
      <c r="AD13" s="101"/>
      <c r="AE13" s="285"/>
      <c r="AF13" s="195"/>
      <c r="AG13" s="278"/>
    </row>
    <row r="14" spans="1:33" ht="65.25" customHeight="1">
      <c r="A14" s="878"/>
      <c r="B14" s="865"/>
      <c r="C14" s="891" t="s">
        <v>46</v>
      </c>
      <c r="D14" s="892"/>
      <c r="E14" s="346" t="s">
        <v>619</v>
      </c>
      <c r="F14" s="348" t="s">
        <v>620</v>
      </c>
      <c r="G14" s="348">
        <v>0.8</v>
      </c>
      <c r="H14" s="347">
        <v>0.9</v>
      </c>
      <c r="I14" s="348" t="s">
        <v>657</v>
      </c>
      <c r="J14" s="415" t="s">
        <v>536</v>
      </c>
      <c r="K14" s="415" t="s">
        <v>485</v>
      </c>
      <c r="L14" s="874"/>
      <c r="M14" s="51" t="s">
        <v>129</v>
      </c>
      <c r="N14" s="86">
        <v>1</v>
      </c>
      <c r="O14" s="602"/>
      <c r="P14" s="86">
        <v>1</v>
      </c>
      <c r="Q14" s="602"/>
      <c r="R14" s="86">
        <v>1</v>
      </c>
      <c r="S14" s="602"/>
      <c r="T14" s="86">
        <v>1</v>
      </c>
      <c r="U14" s="614"/>
      <c r="V14" s="95">
        <f t="shared" si="0"/>
        <v>0</v>
      </c>
      <c r="W14" s="95">
        <f t="shared" si="1"/>
        <v>0</v>
      </c>
      <c r="X14" s="95">
        <f t="shared" si="2"/>
        <v>0</v>
      </c>
      <c r="Y14" s="95">
        <f t="shared" si="3"/>
        <v>0</v>
      </c>
      <c r="Z14" s="95">
        <f t="shared" si="4"/>
        <v>0</v>
      </c>
      <c r="AD14" s="101"/>
      <c r="AE14" s="316"/>
      <c r="AF14" s="195"/>
      <c r="AG14" s="195"/>
    </row>
    <row r="15" spans="1:33" ht="51" customHeight="1">
      <c r="A15" s="878"/>
      <c r="B15" s="865"/>
      <c r="C15" s="865" t="s">
        <v>49</v>
      </c>
      <c r="D15" s="879" t="s">
        <v>320</v>
      </c>
      <c r="E15" s="865" t="s">
        <v>50</v>
      </c>
      <c r="F15" s="865" t="s">
        <v>51</v>
      </c>
      <c r="G15" s="880">
        <v>0.9</v>
      </c>
      <c r="H15" s="881">
        <v>0.9</v>
      </c>
      <c r="I15" s="834" t="s">
        <v>563</v>
      </c>
      <c r="J15" s="50" t="s">
        <v>52</v>
      </c>
      <c r="K15" s="53" t="s">
        <v>53</v>
      </c>
      <c r="L15" s="874"/>
      <c r="M15" s="53" t="s">
        <v>131</v>
      </c>
      <c r="N15" s="86">
        <v>1</v>
      </c>
      <c r="O15" s="602"/>
      <c r="P15" s="86">
        <v>0</v>
      </c>
      <c r="Q15" s="602"/>
      <c r="R15" s="86">
        <v>0</v>
      </c>
      <c r="S15" s="602"/>
      <c r="T15" s="86">
        <v>0</v>
      </c>
      <c r="U15" s="614"/>
      <c r="V15" s="95">
        <f t="shared" si="0"/>
        <v>0</v>
      </c>
      <c r="W15" s="95" t="str">
        <f t="shared" si="1"/>
        <v>-</v>
      </c>
      <c r="X15" s="95" t="str">
        <f t="shared" si="2"/>
        <v>-</v>
      </c>
      <c r="Y15" s="95" t="str">
        <f t="shared" si="3"/>
        <v>-</v>
      </c>
      <c r="Z15" s="95">
        <f t="shared" si="4"/>
        <v>0</v>
      </c>
      <c r="AA15" s="37"/>
      <c r="AB15" s="37"/>
      <c r="AC15" s="37"/>
      <c r="AD15" s="101"/>
      <c r="AE15" s="316"/>
      <c r="AF15" s="195"/>
      <c r="AG15" s="227"/>
    </row>
    <row r="16" spans="1:33" ht="52.8">
      <c r="A16" s="878"/>
      <c r="B16" s="865"/>
      <c r="C16" s="865"/>
      <c r="D16" s="879"/>
      <c r="E16" s="865"/>
      <c r="F16" s="865"/>
      <c r="G16" s="880"/>
      <c r="H16" s="881"/>
      <c r="I16" s="835"/>
      <c r="J16" s="50" t="s">
        <v>542</v>
      </c>
      <c r="K16" s="53" t="s">
        <v>541</v>
      </c>
      <c r="L16" s="874"/>
      <c r="M16" s="53" t="s">
        <v>129</v>
      </c>
      <c r="N16" s="86">
        <v>0</v>
      </c>
      <c r="O16" s="602"/>
      <c r="P16" s="86">
        <v>0.75</v>
      </c>
      <c r="Q16" s="602"/>
      <c r="R16" s="86">
        <v>0.8</v>
      </c>
      <c r="S16" s="602"/>
      <c r="T16" s="86">
        <v>0.9</v>
      </c>
      <c r="U16" s="614"/>
      <c r="V16" s="95" t="str">
        <f t="shared" si="0"/>
        <v>-</v>
      </c>
      <c r="W16" s="95">
        <f t="shared" si="1"/>
        <v>0</v>
      </c>
      <c r="X16" s="95">
        <f t="shared" si="2"/>
        <v>0</v>
      </c>
      <c r="Y16" s="95">
        <f t="shared" si="3"/>
        <v>0</v>
      </c>
      <c r="Z16" s="95">
        <f t="shared" si="4"/>
        <v>0</v>
      </c>
      <c r="AA16" s="37"/>
      <c r="AB16" s="37"/>
      <c r="AC16" s="37"/>
      <c r="AD16" s="101"/>
      <c r="AE16" s="285"/>
      <c r="AF16" s="195"/>
      <c r="AG16" s="227"/>
    </row>
    <row r="17" spans="1:33" ht="180.75" customHeight="1">
      <c r="A17" s="446" t="s">
        <v>873</v>
      </c>
      <c r="B17" s="448" t="s">
        <v>440</v>
      </c>
      <c r="C17" s="448" t="s">
        <v>441</v>
      </c>
      <c r="D17" s="448" t="s">
        <v>442</v>
      </c>
      <c r="E17" s="448" t="s">
        <v>70</v>
      </c>
      <c r="F17" s="448" t="s">
        <v>446</v>
      </c>
      <c r="G17" s="91">
        <v>4.0000000000000001E-3</v>
      </c>
      <c r="H17" s="91">
        <v>5.0000000000000001E-3</v>
      </c>
      <c r="I17" s="547" t="s">
        <v>72</v>
      </c>
      <c r="J17" s="62" t="s">
        <v>165</v>
      </c>
      <c r="K17" s="58" t="s">
        <v>166</v>
      </c>
      <c r="L17" s="874"/>
      <c r="M17" s="196" t="s">
        <v>130</v>
      </c>
      <c r="N17" s="91">
        <v>5.0000000000000001E-3</v>
      </c>
      <c r="O17" s="604"/>
      <c r="P17" s="91">
        <v>5.0000000000000001E-3</v>
      </c>
      <c r="Q17" s="604"/>
      <c r="R17" s="91">
        <v>5.0000000000000001E-3</v>
      </c>
      <c r="S17" s="604"/>
      <c r="T17" s="91">
        <v>5.0000000000000001E-3</v>
      </c>
      <c r="U17" s="616"/>
      <c r="V17" s="95" t="str">
        <f>IF(O17,IF(O17&gt;=0.5%,100%,IF(AND(O17&gt;0.4%),79%,59%)),"-")</f>
        <v>-</v>
      </c>
      <c r="W17" s="95" t="str">
        <f>IF(Q17,IF(Q17&gt;=0.5%,100%,IF(AND(Q17&gt;0.4%),79%,59%)),"-")</f>
        <v>-</v>
      </c>
      <c r="X17" s="95" t="str">
        <f>IF(S17,IF(S17&gt;=0.5%,100%,IF(AND(S17&gt;0.4%),79%,59%)),"-")</f>
        <v>-</v>
      </c>
      <c r="Y17" s="95" t="str">
        <f>IF(U17,IF(U17&gt;=0.5%,100%,IF(AND(U17&gt;0.4%),79%,59%)),"-")</f>
        <v>-</v>
      </c>
      <c r="Z17" s="95" t="str">
        <f t="shared" si="4"/>
        <v>-</v>
      </c>
      <c r="AD17" s="101"/>
      <c r="AE17" s="285"/>
      <c r="AF17" s="195"/>
      <c r="AG17" s="195"/>
    </row>
    <row r="18" spans="1:33" ht="172.5" customHeight="1">
      <c r="A18" s="446" t="s">
        <v>127</v>
      </c>
      <c r="B18" s="230" t="s">
        <v>78</v>
      </c>
      <c r="C18" s="230" t="s">
        <v>79</v>
      </c>
      <c r="D18" s="230" t="s">
        <v>324</v>
      </c>
      <c r="E18" s="230" t="s">
        <v>91</v>
      </c>
      <c r="F18" s="230" t="s">
        <v>92</v>
      </c>
      <c r="G18" s="184">
        <v>0.3</v>
      </c>
      <c r="H18" s="185">
        <v>0.7</v>
      </c>
      <c r="I18" s="172" t="s">
        <v>683</v>
      </c>
      <c r="J18" s="64" t="s">
        <v>172</v>
      </c>
      <c r="K18" s="64" t="s">
        <v>682</v>
      </c>
      <c r="L18" s="874"/>
      <c r="M18" s="64" t="s">
        <v>208</v>
      </c>
      <c r="N18" s="92">
        <v>0</v>
      </c>
      <c r="O18" s="602"/>
      <c r="P18" s="92" t="s">
        <v>480</v>
      </c>
      <c r="Q18" s="602"/>
      <c r="R18" s="92">
        <v>0</v>
      </c>
      <c r="S18" s="602"/>
      <c r="T18" s="92" t="s">
        <v>480</v>
      </c>
      <c r="U18" s="613"/>
      <c r="V18" s="95" t="str">
        <f>IF(O18,IF(O18&gt;=90%,100%,59%),"-")</f>
        <v>-</v>
      </c>
      <c r="W18" s="95" t="str">
        <f>IF(Q18,IF(Q18&gt;=90%,100%,59%),"-")</f>
        <v>-</v>
      </c>
      <c r="X18" s="95" t="str">
        <f t="shared" si="2"/>
        <v>-</v>
      </c>
      <c r="Y18" s="95" t="str">
        <f>IF(U18,IF(U18&gt;=90%,100%,59%),"-")</f>
        <v>-</v>
      </c>
      <c r="Z18" s="95" t="str">
        <f t="shared" si="4"/>
        <v>-</v>
      </c>
      <c r="AD18" s="101"/>
      <c r="AE18" s="285"/>
      <c r="AF18" s="195"/>
      <c r="AG18" s="195"/>
    </row>
    <row r="19" spans="1:33" ht="171" customHeight="1">
      <c r="A19" s="446" t="s">
        <v>127</v>
      </c>
      <c r="B19" s="230" t="s">
        <v>78</v>
      </c>
      <c r="C19" s="230" t="s">
        <v>79</v>
      </c>
      <c r="D19" s="230" t="s">
        <v>324</v>
      </c>
      <c r="E19" s="230" t="s">
        <v>91</v>
      </c>
      <c r="F19" s="172" t="s">
        <v>684</v>
      </c>
      <c r="G19" s="419">
        <v>0.39</v>
      </c>
      <c r="H19" s="419">
        <v>0.7</v>
      </c>
      <c r="I19" s="172" t="s">
        <v>201</v>
      </c>
      <c r="J19" s="172" t="s">
        <v>202</v>
      </c>
      <c r="K19" s="172" t="s">
        <v>540</v>
      </c>
      <c r="L19" s="874"/>
      <c r="M19" s="172" t="s">
        <v>130</v>
      </c>
      <c r="N19" s="177">
        <v>0</v>
      </c>
      <c r="O19" s="610"/>
      <c r="P19" s="177">
        <v>0.8</v>
      </c>
      <c r="Q19" s="610"/>
      <c r="R19" s="177">
        <v>0.8</v>
      </c>
      <c r="S19" s="610"/>
      <c r="T19" s="177">
        <v>0.8</v>
      </c>
      <c r="U19" s="614"/>
      <c r="V19" s="95" t="str">
        <f t="shared" si="0"/>
        <v>-</v>
      </c>
      <c r="W19" s="95">
        <f t="shared" si="1"/>
        <v>0</v>
      </c>
      <c r="X19" s="95">
        <f t="shared" si="2"/>
        <v>0</v>
      </c>
      <c r="Y19" s="95">
        <f t="shared" si="3"/>
        <v>0</v>
      </c>
      <c r="Z19" s="95">
        <f t="shared" si="4"/>
        <v>0</v>
      </c>
      <c r="AD19" s="101"/>
      <c r="AE19" s="647"/>
      <c r="AF19" s="195"/>
      <c r="AG19" s="227"/>
    </row>
    <row r="20" spans="1:33" ht="92.25" customHeight="1">
      <c r="A20" s="791" t="s">
        <v>128</v>
      </c>
      <c r="B20" s="956" t="s">
        <v>444</v>
      </c>
      <c r="C20" s="956" t="s">
        <v>445</v>
      </c>
      <c r="D20" s="528" t="s">
        <v>99</v>
      </c>
      <c r="E20" s="528" t="s">
        <v>100</v>
      </c>
      <c r="F20" s="535" t="s">
        <v>101</v>
      </c>
      <c r="G20" s="536">
        <v>0.7</v>
      </c>
      <c r="H20" s="537">
        <v>0.8</v>
      </c>
      <c r="I20" s="534" t="s">
        <v>173</v>
      </c>
      <c r="J20" s="530" t="s">
        <v>908</v>
      </c>
      <c r="K20" s="530" t="s">
        <v>790</v>
      </c>
      <c r="L20" s="548"/>
      <c r="M20" s="530" t="s">
        <v>130</v>
      </c>
      <c r="N20" s="166">
        <v>0</v>
      </c>
      <c r="O20" s="640"/>
      <c r="P20" s="134">
        <v>0</v>
      </c>
      <c r="Q20" s="626"/>
      <c r="R20" s="134">
        <v>0</v>
      </c>
      <c r="S20" s="626"/>
      <c r="T20" s="134">
        <v>1</v>
      </c>
      <c r="U20" s="639"/>
      <c r="V20" s="95" t="str">
        <f t="shared" ref="V20:V21" si="15">IFERROR((O20*100%)/N20,"-")</f>
        <v>-</v>
      </c>
      <c r="W20" s="95" t="str">
        <f t="shared" ref="W20:W21" si="16">IFERROR((Q20*100%)/P20,"-")</f>
        <v>-</v>
      </c>
      <c r="X20" s="95" t="str">
        <f t="shared" ref="X20:X21" si="17">IFERROR((S20*100%)/R20,"-")</f>
        <v>-</v>
      </c>
      <c r="Y20" s="95">
        <f t="shared" ref="Y20:Y21" si="18">IFERROR((U20*100%)/T20,"-")</f>
        <v>0</v>
      </c>
      <c r="Z20" s="95">
        <f t="shared" ref="Z20:Z21" si="19">IFERROR(AVERAGE(V20:Y20),"-")</f>
        <v>0</v>
      </c>
      <c r="AD20" s="101"/>
      <c r="AE20" s="647"/>
      <c r="AF20" s="195"/>
      <c r="AG20" s="227"/>
    </row>
    <row r="21" spans="1:33" ht="92.25" customHeight="1">
      <c r="A21" s="809"/>
      <c r="B21" s="956"/>
      <c r="C21" s="956"/>
      <c r="D21" s="528" t="s">
        <v>954</v>
      </c>
      <c r="E21" s="535" t="s">
        <v>956</v>
      </c>
      <c r="F21" s="535" t="s">
        <v>957</v>
      </c>
      <c r="G21" s="536">
        <v>0.8</v>
      </c>
      <c r="H21" s="536" t="s">
        <v>955</v>
      </c>
      <c r="I21" s="535" t="s">
        <v>957</v>
      </c>
      <c r="J21" s="530" t="s">
        <v>958</v>
      </c>
      <c r="K21" s="530" t="s">
        <v>959</v>
      </c>
      <c r="L21" s="548"/>
      <c r="M21" s="530" t="s">
        <v>130</v>
      </c>
      <c r="N21" s="166">
        <v>1</v>
      </c>
      <c r="O21" s="640"/>
      <c r="P21" s="134">
        <v>1</v>
      </c>
      <c r="Q21" s="626"/>
      <c r="R21" s="134">
        <v>1</v>
      </c>
      <c r="S21" s="626"/>
      <c r="T21" s="134">
        <v>1</v>
      </c>
      <c r="U21" s="639"/>
      <c r="V21" s="95">
        <f t="shared" si="15"/>
        <v>0</v>
      </c>
      <c r="W21" s="95">
        <f t="shared" si="16"/>
        <v>0</v>
      </c>
      <c r="X21" s="95">
        <f t="shared" si="17"/>
        <v>0</v>
      </c>
      <c r="Y21" s="95">
        <f t="shared" si="18"/>
        <v>0</v>
      </c>
      <c r="Z21" s="95">
        <f t="shared" si="19"/>
        <v>0</v>
      </c>
      <c r="AD21" s="101"/>
      <c r="AE21" s="647"/>
      <c r="AF21" s="195"/>
      <c r="AG21" s="227"/>
    </row>
    <row r="22" spans="1:33" ht="66.75" customHeight="1">
      <c r="A22" s="961" t="s">
        <v>332</v>
      </c>
      <c r="B22" s="962"/>
      <c r="C22" s="962"/>
      <c r="D22" s="962"/>
      <c r="E22" s="962"/>
      <c r="F22" s="962"/>
      <c r="G22" s="962"/>
      <c r="H22" s="962"/>
      <c r="I22" s="962"/>
      <c r="J22" s="962"/>
      <c r="K22" s="962"/>
      <c r="L22" s="962"/>
      <c r="M22" s="963"/>
      <c r="N22" s="102"/>
      <c r="O22" s="102"/>
      <c r="P22" s="102"/>
      <c r="Q22" s="102"/>
      <c r="R22" s="102"/>
      <c r="S22" s="102"/>
      <c r="T22" s="102"/>
      <c r="U22" s="102"/>
      <c r="V22" s="40" t="str">
        <f t="shared" si="0"/>
        <v>-</v>
      </c>
      <c r="W22" s="40" t="str">
        <f t="shared" si="1"/>
        <v>-</v>
      </c>
      <c r="X22" s="40" t="str">
        <f t="shared" si="2"/>
        <v>-</v>
      </c>
      <c r="Y22" s="40" t="str">
        <f t="shared" si="3"/>
        <v>-</v>
      </c>
      <c r="Z22" s="141">
        <f>AVERAGE(Z4:Z21)</f>
        <v>0</v>
      </c>
      <c r="AD22" s="101"/>
      <c r="AE22" s="647"/>
      <c r="AF22" s="195"/>
      <c r="AG22" s="227"/>
    </row>
    <row r="23" spans="1:33" ht="13.8">
      <c r="AD23" s="101"/>
      <c r="AE23" s="285"/>
      <c r="AF23" s="195"/>
      <c r="AG23" s="227"/>
    </row>
    <row r="24" spans="1:33" ht="30" customHeight="1">
      <c r="A24" s="965" t="s">
        <v>209</v>
      </c>
      <c r="B24" s="965"/>
      <c r="C24" s="965"/>
      <c r="D24" s="965"/>
      <c r="E24" s="965"/>
      <c r="F24" s="965"/>
      <c r="G24" s="965"/>
      <c r="H24" s="965"/>
      <c r="I24" s="965"/>
      <c r="J24" s="965"/>
      <c r="AD24" s="101"/>
      <c r="AE24" s="647"/>
      <c r="AF24" s="195"/>
      <c r="AG24" s="227"/>
    </row>
    <row r="25" spans="1:33" ht="13.8">
      <c r="A25" s="858" t="s">
        <v>250</v>
      </c>
      <c r="B25" s="858"/>
      <c r="C25" s="858"/>
      <c r="D25" s="858"/>
      <c r="E25" s="858"/>
      <c r="F25" s="858"/>
      <c r="G25" s="858"/>
      <c r="H25" s="858"/>
      <c r="I25" s="858"/>
      <c r="J25" s="858"/>
      <c r="AD25" s="101"/>
      <c r="AE25" s="285"/>
      <c r="AF25" s="195"/>
      <c r="AG25" s="227"/>
    </row>
    <row r="26" spans="1:33" ht="13.8">
      <c r="A26" s="858"/>
      <c r="B26" s="858"/>
      <c r="C26" s="858"/>
      <c r="D26" s="858"/>
      <c r="E26" s="858"/>
      <c r="F26" s="858"/>
      <c r="G26" s="858"/>
      <c r="H26" s="858"/>
      <c r="I26" s="858"/>
      <c r="J26" s="858"/>
      <c r="AD26" s="101"/>
      <c r="AE26" s="285"/>
      <c r="AF26" s="195"/>
      <c r="AG26" s="227"/>
    </row>
    <row r="27" spans="1:33" ht="13.8">
      <c r="A27" s="858"/>
      <c r="B27" s="858"/>
      <c r="C27" s="858"/>
      <c r="D27" s="858"/>
      <c r="E27" s="858"/>
      <c r="F27" s="858"/>
      <c r="G27" s="858"/>
      <c r="H27" s="858"/>
      <c r="I27" s="858"/>
      <c r="J27" s="858"/>
      <c r="AD27" s="101"/>
      <c r="AE27" s="647"/>
      <c r="AF27" s="195"/>
      <c r="AG27" s="227"/>
    </row>
    <row r="28" spans="1:33" ht="50.25" customHeight="1">
      <c r="A28" s="853" t="s">
        <v>671</v>
      </c>
      <c r="B28" s="853" t="s">
        <v>668</v>
      </c>
      <c r="C28" s="853" t="s">
        <v>340</v>
      </c>
      <c r="D28" s="853" t="s">
        <v>0</v>
      </c>
      <c r="E28" s="853" t="s">
        <v>654</v>
      </c>
      <c r="F28" s="853" t="s">
        <v>664</v>
      </c>
      <c r="G28" s="853" t="s">
        <v>1</v>
      </c>
      <c r="H28" s="853" t="s">
        <v>645</v>
      </c>
      <c r="I28" s="853" t="s">
        <v>125</v>
      </c>
      <c r="J28" s="853" t="s">
        <v>812</v>
      </c>
      <c r="K28" s="853" t="s">
        <v>904</v>
      </c>
      <c r="L28" s="838" t="s">
        <v>432</v>
      </c>
      <c r="M28" s="964" t="s">
        <v>2</v>
      </c>
      <c r="N28" s="853" t="s">
        <v>210</v>
      </c>
      <c r="O28" s="853" t="s">
        <v>645</v>
      </c>
      <c r="P28" s="877" t="s">
        <v>3</v>
      </c>
      <c r="Q28" s="877"/>
      <c r="R28" s="877"/>
      <c r="S28" s="877"/>
      <c r="T28" s="877"/>
      <c r="U28" s="877"/>
      <c r="V28" s="877"/>
      <c r="W28" s="877"/>
      <c r="X28" s="818" t="s">
        <v>1007</v>
      </c>
      <c r="Y28" s="819"/>
      <c r="Z28" s="819"/>
      <c r="AA28" s="819"/>
      <c r="AB28" s="820"/>
      <c r="AD28" s="101"/>
      <c r="AE28" s="647"/>
      <c r="AF28" s="195"/>
      <c r="AG28" s="227"/>
    </row>
    <row r="29" spans="1:33" ht="48.75" customHeight="1">
      <c r="A29" s="853"/>
      <c r="B29" s="853"/>
      <c r="C29" s="853"/>
      <c r="D29" s="853"/>
      <c r="E29" s="853"/>
      <c r="F29" s="853"/>
      <c r="G29" s="853"/>
      <c r="H29" s="853"/>
      <c r="I29" s="853"/>
      <c r="J29" s="793"/>
      <c r="K29" s="793"/>
      <c r="L29" s="839"/>
      <c r="M29" s="964"/>
      <c r="N29" s="853"/>
      <c r="O29" s="853"/>
      <c r="P29" s="38" t="s">
        <v>143</v>
      </c>
      <c r="Q29" s="38" t="s">
        <v>145</v>
      </c>
      <c r="R29" s="38" t="s">
        <v>144</v>
      </c>
      <c r="S29" s="38" t="s">
        <v>146</v>
      </c>
      <c r="T29" s="38" t="s">
        <v>147</v>
      </c>
      <c r="U29" s="38" t="s">
        <v>148</v>
      </c>
      <c r="V29" s="38" t="s">
        <v>149</v>
      </c>
      <c r="W29" s="38" t="s">
        <v>150</v>
      </c>
      <c r="X29" s="38" t="s">
        <v>458</v>
      </c>
      <c r="Y29" s="38" t="s">
        <v>454</v>
      </c>
      <c r="Z29" s="38" t="s">
        <v>455</v>
      </c>
      <c r="AA29" s="38" t="s">
        <v>456</v>
      </c>
      <c r="AB29" s="38" t="s">
        <v>457</v>
      </c>
      <c r="AD29" s="101"/>
      <c r="AE29" s="285"/>
      <c r="AF29" s="195"/>
      <c r="AG29" s="227"/>
    </row>
    <row r="30" spans="1:33" ht="50.25" hidden="1" customHeight="1">
      <c r="A30" s="969" t="s">
        <v>127</v>
      </c>
      <c r="B30" s="855" t="s">
        <v>78</v>
      </c>
      <c r="C30" s="855" t="s">
        <v>79</v>
      </c>
      <c r="D30" s="855" t="s">
        <v>253</v>
      </c>
      <c r="E30" s="855" t="s">
        <v>91</v>
      </c>
      <c r="F30" s="855" t="s">
        <v>92</v>
      </c>
      <c r="G30" s="856">
        <v>0.3</v>
      </c>
      <c r="H30" s="856">
        <v>0.7</v>
      </c>
      <c r="I30" s="855" t="s">
        <v>252</v>
      </c>
      <c r="J30" s="231"/>
      <c r="K30" s="231"/>
      <c r="L30" s="839"/>
      <c r="M30" s="232"/>
      <c r="N30" s="107"/>
      <c r="O30" s="106"/>
      <c r="P30" s="244"/>
      <c r="Q30" s="191"/>
      <c r="R30" s="244"/>
      <c r="S30" s="191"/>
      <c r="T30" s="244"/>
      <c r="U30" s="191"/>
      <c r="V30" s="244"/>
      <c r="W30" s="112"/>
      <c r="X30" s="40" t="str">
        <f t="shared" ref="X30:X35" si="20">IFERROR((Q30*100%)/P30,"-")</f>
        <v>-</v>
      </c>
      <c r="Y30" s="40" t="str">
        <f>IFERROR((S30*100%)/R30,"-")</f>
        <v>-</v>
      </c>
      <c r="Z30" s="40" t="str">
        <f>IFERROR((U30*100%)/T30,"-")</f>
        <v>-</v>
      </c>
      <c r="AA30" s="40" t="str">
        <f>IFERROR((W30*100%)/V30,"-")</f>
        <v>-</v>
      </c>
      <c r="AB30" s="40" t="str">
        <f>IFERROR(AVERAGE(X30:AA30),"-")</f>
        <v>-</v>
      </c>
      <c r="AD30" s="101"/>
      <c r="AE30" s="647"/>
      <c r="AF30" s="195"/>
      <c r="AG30" s="227"/>
    </row>
    <row r="31" spans="1:33" ht="96.75" customHeight="1">
      <c r="A31" s="970"/>
      <c r="B31" s="855"/>
      <c r="C31" s="855"/>
      <c r="D31" s="855"/>
      <c r="E31" s="855"/>
      <c r="F31" s="855"/>
      <c r="G31" s="856"/>
      <c r="H31" s="855"/>
      <c r="I31" s="855"/>
      <c r="J31" s="233" t="s">
        <v>686</v>
      </c>
      <c r="K31" s="233" t="s">
        <v>687</v>
      </c>
      <c r="L31" s="839"/>
      <c r="M31" s="234" t="s">
        <v>255</v>
      </c>
      <c r="N31" s="359">
        <v>1</v>
      </c>
      <c r="O31" s="357" t="s">
        <v>688</v>
      </c>
      <c r="P31" s="245">
        <v>1</v>
      </c>
      <c r="Q31" s="191"/>
      <c r="R31" s="244">
        <v>1</v>
      </c>
      <c r="S31" s="191"/>
      <c r="T31" s="244">
        <v>1</v>
      </c>
      <c r="U31" s="191"/>
      <c r="V31" s="244">
        <v>1</v>
      </c>
      <c r="W31" s="112"/>
      <c r="X31" s="180">
        <f t="shared" si="20"/>
        <v>0</v>
      </c>
      <c r="Y31" s="180">
        <f>IFERROR((S31*100%)/R31,"-")</f>
        <v>0</v>
      </c>
      <c r="Z31" s="40">
        <f>IFERROR((U31*100%)/T31,"-")</f>
        <v>0</v>
      </c>
      <c r="AA31" s="40">
        <f>IFERROR((W31*100%)/V31,"-")</f>
        <v>0</v>
      </c>
      <c r="AB31" s="40">
        <f t="shared" ref="AB31:AB35" si="21">IFERROR(AVERAGE(X31:AA31),"-")</f>
        <v>0</v>
      </c>
      <c r="AD31" s="99"/>
      <c r="AE31" s="99"/>
      <c r="AF31" s="99"/>
      <c r="AG31" s="99"/>
    </row>
    <row r="32" spans="1:33" ht="98.25" customHeight="1">
      <c r="A32" s="970"/>
      <c r="B32" s="855"/>
      <c r="C32" s="855"/>
      <c r="D32" s="855"/>
      <c r="E32" s="855"/>
      <c r="F32" s="855"/>
      <c r="G32" s="856"/>
      <c r="H32" s="855"/>
      <c r="I32" s="855"/>
      <c r="J32" s="235" t="s">
        <v>1066</v>
      </c>
      <c r="K32" s="235" t="s">
        <v>689</v>
      </c>
      <c r="L32" s="839"/>
      <c r="M32" s="234" t="s">
        <v>255</v>
      </c>
      <c r="N32" s="358">
        <v>0.92</v>
      </c>
      <c r="O32" s="236" t="s">
        <v>480</v>
      </c>
      <c r="P32" s="245">
        <v>0</v>
      </c>
      <c r="Q32" s="191"/>
      <c r="R32" s="244" t="s">
        <v>480</v>
      </c>
      <c r="S32" s="191"/>
      <c r="T32" s="244">
        <v>0</v>
      </c>
      <c r="U32" s="246"/>
      <c r="V32" s="247" t="s">
        <v>480</v>
      </c>
      <c r="W32" s="237"/>
      <c r="X32" s="40" t="str">
        <f t="shared" si="20"/>
        <v>-</v>
      </c>
      <c r="Y32" s="40" t="str">
        <f>IF(S32,IF(S32&gt;=90%,100%,59%),"-")</f>
        <v>-</v>
      </c>
      <c r="Z32" s="40" t="str">
        <f>IFERROR((U32*100%)/T32,"-")</f>
        <v>-</v>
      </c>
      <c r="AA32" s="40" t="str">
        <f>IF(W32,IF(W32&gt;=90%,100%,59%),"-")</f>
        <v>-</v>
      </c>
      <c r="AB32" s="40" t="str">
        <f t="shared" si="21"/>
        <v>-</v>
      </c>
      <c r="AD32" s="100"/>
      <c r="AE32" s="99"/>
      <c r="AF32" s="99"/>
      <c r="AG32" s="99"/>
    </row>
    <row r="33" spans="1:33" ht="98.25" customHeight="1">
      <c r="A33" s="970"/>
      <c r="B33" s="855"/>
      <c r="C33" s="855"/>
      <c r="D33" s="855"/>
      <c r="E33" s="855"/>
      <c r="F33" s="855"/>
      <c r="G33" s="856"/>
      <c r="H33" s="855"/>
      <c r="I33" s="855"/>
      <c r="J33" s="238" t="s">
        <v>690</v>
      </c>
      <c r="K33" s="238" t="s">
        <v>312</v>
      </c>
      <c r="L33" s="839"/>
      <c r="M33" s="232" t="s">
        <v>255</v>
      </c>
      <c r="N33" s="236">
        <v>16</v>
      </c>
      <c r="O33" s="238" t="s">
        <v>691</v>
      </c>
      <c r="P33" s="244">
        <v>0.04</v>
      </c>
      <c r="Q33" s="191"/>
      <c r="R33" s="244">
        <v>0.04</v>
      </c>
      <c r="S33" s="191"/>
      <c r="T33" s="244">
        <v>0.04</v>
      </c>
      <c r="U33" s="191"/>
      <c r="V33" s="244">
        <v>0.04</v>
      </c>
      <c r="W33" s="112"/>
      <c r="X33" s="40">
        <f t="shared" si="20"/>
        <v>0</v>
      </c>
      <c r="Y33" s="40" t="str">
        <f>IF(S33,IF(S33&gt;=3%,100%,59%),"-")</f>
        <v>-</v>
      </c>
      <c r="Z33" s="40" t="str">
        <f>IF(U33,IF(U33&gt;=6%,100%,59%),"-")</f>
        <v>-</v>
      </c>
      <c r="AA33" s="40" t="str">
        <f>IF(W33,IF(W33&gt;=10%,100%,59%),"-")</f>
        <v>-</v>
      </c>
      <c r="AB33" s="40">
        <f t="shared" si="21"/>
        <v>0</v>
      </c>
      <c r="AD33" s="150"/>
      <c r="AE33" s="99"/>
      <c r="AF33" s="99"/>
      <c r="AG33" s="99"/>
    </row>
    <row r="34" spans="1:33" ht="96" customHeight="1">
      <c r="A34" s="970"/>
      <c r="B34" s="855"/>
      <c r="C34" s="855"/>
      <c r="D34" s="855"/>
      <c r="E34" s="855"/>
      <c r="F34" s="855"/>
      <c r="G34" s="856"/>
      <c r="H34" s="855"/>
      <c r="I34" s="855"/>
      <c r="J34" s="239" t="s">
        <v>692</v>
      </c>
      <c r="K34" s="239" t="s">
        <v>481</v>
      </c>
      <c r="L34" s="839"/>
      <c r="M34" s="240" t="s">
        <v>255</v>
      </c>
      <c r="N34" s="241" t="s">
        <v>254</v>
      </c>
      <c r="O34" s="241" t="s">
        <v>254</v>
      </c>
      <c r="P34" s="247">
        <v>0.1</v>
      </c>
      <c r="Q34" s="246"/>
      <c r="R34" s="247">
        <v>0.2</v>
      </c>
      <c r="S34" s="248"/>
      <c r="T34" s="244">
        <v>0.3</v>
      </c>
      <c r="U34" s="248"/>
      <c r="V34" s="244">
        <v>0.4</v>
      </c>
      <c r="W34" s="112"/>
      <c r="X34" s="40">
        <f t="shared" si="20"/>
        <v>0</v>
      </c>
      <c r="Y34" s="40" t="str">
        <f>IF(S34,IF(S34&gt;=10%,100%,59%),"-")</f>
        <v>-</v>
      </c>
      <c r="Z34" s="40" t="str">
        <f>IF(U34,IF(U34&gt;=20%,100%,59%),"-")</f>
        <v>-</v>
      </c>
      <c r="AA34" s="40" t="str">
        <f>IF(W34,IF(W34&gt;=40%,100%,59%),"-")</f>
        <v>-</v>
      </c>
      <c r="AB34" s="40">
        <f t="shared" si="21"/>
        <v>0</v>
      </c>
      <c r="AD34" s="155"/>
      <c r="AE34" s="113"/>
      <c r="AF34" s="100"/>
      <c r="AG34" s="99"/>
    </row>
    <row r="35" spans="1:33" ht="78.75" customHeight="1">
      <c r="A35" s="971"/>
      <c r="B35" s="782"/>
      <c r="C35" s="782"/>
      <c r="D35" s="782"/>
      <c r="E35" s="782"/>
      <c r="F35" s="782"/>
      <c r="G35" s="841"/>
      <c r="H35" s="782"/>
      <c r="I35" s="782"/>
      <c r="J35" s="239" t="s">
        <v>693</v>
      </c>
      <c r="K35" s="239" t="s">
        <v>482</v>
      </c>
      <c r="L35" s="839"/>
      <c r="M35" s="242" t="s">
        <v>483</v>
      </c>
      <c r="N35" s="243">
        <v>0.94</v>
      </c>
      <c r="O35" s="243">
        <v>1</v>
      </c>
      <c r="P35" s="249">
        <v>1</v>
      </c>
      <c r="Q35" s="250"/>
      <c r="R35" s="249">
        <v>1</v>
      </c>
      <c r="S35" s="250"/>
      <c r="T35" s="249">
        <v>1</v>
      </c>
      <c r="U35" s="250"/>
      <c r="V35" s="249">
        <v>1</v>
      </c>
      <c r="W35" s="330"/>
      <c r="X35" s="180">
        <f t="shared" si="20"/>
        <v>0</v>
      </c>
      <c r="Y35" s="180">
        <f>IFERROR((S35*100%)/R35,"-")</f>
        <v>0</v>
      </c>
      <c r="Z35" s="180">
        <f>IFERROR((U35*100%)/T35,"-")</f>
        <v>0</v>
      </c>
      <c r="AA35" s="180">
        <f>IFERROR((W35*100%)/V35,"-")</f>
        <v>0</v>
      </c>
      <c r="AB35" s="40">
        <f t="shared" si="21"/>
        <v>0</v>
      </c>
      <c r="AD35" s="99"/>
      <c r="AE35" s="99"/>
      <c r="AF35" s="99"/>
      <c r="AG35" s="99"/>
    </row>
    <row r="36" spans="1:33" ht="54.75" customHeight="1">
      <c r="A36" s="966" t="s">
        <v>332</v>
      </c>
      <c r="B36" s="967"/>
      <c r="C36" s="967"/>
      <c r="D36" s="967"/>
      <c r="E36" s="967"/>
      <c r="F36" s="967"/>
      <c r="G36" s="967"/>
      <c r="H36" s="967"/>
      <c r="I36" s="967"/>
      <c r="J36" s="967"/>
      <c r="K36" s="968"/>
      <c r="L36" s="176"/>
      <c r="M36" s="176"/>
      <c r="N36" s="176"/>
      <c r="O36" s="176"/>
      <c r="P36" s="176"/>
      <c r="Q36" s="176"/>
      <c r="R36" s="176"/>
      <c r="S36" s="176"/>
      <c r="T36" s="176"/>
      <c r="U36" s="176"/>
      <c r="V36" s="176"/>
      <c r="W36" s="176"/>
      <c r="X36" s="156">
        <f t="shared" ref="X36:AA36" si="22">AVERAGE(X31:X35)</f>
        <v>0</v>
      </c>
      <c r="Y36" s="156">
        <f t="shared" si="22"/>
        <v>0</v>
      </c>
      <c r="Z36" s="156">
        <f t="shared" si="22"/>
        <v>0</v>
      </c>
      <c r="AA36" s="156">
        <f t="shared" si="22"/>
        <v>0</v>
      </c>
      <c r="AB36" s="156">
        <f>AVERAGE(AB31:AB35)</f>
        <v>0</v>
      </c>
      <c r="AD36" s="99"/>
      <c r="AE36" s="99"/>
      <c r="AF36" s="99"/>
      <c r="AG36" s="99"/>
    </row>
  </sheetData>
  <mergeCells count="54">
    <mergeCell ref="AE2:AG2"/>
    <mergeCell ref="X28:AB28"/>
    <mergeCell ref="A36:K36"/>
    <mergeCell ref="P28:W28"/>
    <mergeCell ref="A30:A35"/>
    <mergeCell ref="L28:L35"/>
    <mergeCell ref="A28:A29"/>
    <mergeCell ref="B28:B29"/>
    <mergeCell ref="C28:C29"/>
    <mergeCell ref="D28:D29"/>
    <mergeCell ref="E28:E29"/>
    <mergeCell ref="F28:F29"/>
    <mergeCell ref="H28:H29"/>
    <mergeCell ref="I28:I29"/>
    <mergeCell ref="G28:G29"/>
    <mergeCell ref="L2:L19"/>
    <mergeCell ref="A1:D1"/>
    <mergeCell ref="M28:M29"/>
    <mergeCell ref="N28:N29"/>
    <mergeCell ref="O28:O29"/>
    <mergeCell ref="B30:B35"/>
    <mergeCell ref="G30:G35"/>
    <mergeCell ref="H30:H35"/>
    <mergeCell ref="I30:I35"/>
    <mergeCell ref="C30:C35"/>
    <mergeCell ref="D30:D35"/>
    <mergeCell ref="E30:E35"/>
    <mergeCell ref="F30:F35"/>
    <mergeCell ref="A25:J27"/>
    <mergeCell ref="A24:J24"/>
    <mergeCell ref="J28:J29"/>
    <mergeCell ref="K28:K29"/>
    <mergeCell ref="A22:M22"/>
    <mergeCell ref="A4:A8"/>
    <mergeCell ref="B4:B8"/>
    <mergeCell ref="C4:C8"/>
    <mergeCell ref="D4:D8"/>
    <mergeCell ref="A9:A16"/>
    <mergeCell ref="B9:B16"/>
    <mergeCell ref="C9:C13"/>
    <mergeCell ref="D9:D13"/>
    <mergeCell ref="C15:C16"/>
    <mergeCell ref="D15:D16"/>
    <mergeCell ref="E15:E16"/>
    <mergeCell ref="F15:F16"/>
    <mergeCell ref="G15:G16"/>
    <mergeCell ref="A20:A21"/>
    <mergeCell ref="B20:B21"/>
    <mergeCell ref="C20:C21"/>
    <mergeCell ref="V2:Z2"/>
    <mergeCell ref="C14:D14"/>
    <mergeCell ref="H15:H16"/>
    <mergeCell ref="I15:I16"/>
    <mergeCell ref="N2:U2"/>
  </mergeCells>
  <conditionalFormatting sqref="X30:AB35 V22:Y22 V4:Z21">
    <cfRule type="cellIs" dxfId="1377" priority="283" operator="lessThan">
      <formula>0.6</formula>
    </cfRule>
    <cfRule type="cellIs" dxfId="1376" priority="284" operator="between">
      <formula>60%</formula>
      <formula>79%</formula>
    </cfRule>
    <cfRule type="cellIs" dxfId="1375" priority="285" operator="between">
      <formula>80%</formula>
      <formula>100%</formula>
    </cfRule>
  </conditionalFormatting>
  <conditionalFormatting sqref="W17:Y17">
    <cfRule type="cellIs" dxfId="1374" priority="205" operator="lessThan">
      <formula>0.6</formula>
    </cfRule>
    <cfRule type="cellIs" dxfId="1373" priority="206" operator="between">
      <formula>60%</formula>
      <formula>79%</formula>
    </cfRule>
    <cfRule type="cellIs" dxfId="1372" priority="207" operator="between">
      <formula>80%</formula>
      <formula>100%</formula>
    </cfRule>
  </conditionalFormatting>
  <conditionalFormatting sqref="W17:Y17">
    <cfRule type="cellIs" dxfId="1371" priority="202" operator="lessThan">
      <formula>0.6</formula>
    </cfRule>
    <cfRule type="cellIs" dxfId="1370" priority="203" operator="between">
      <formula>60%</formula>
      <formula>79%</formula>
    </cfRule>
    <cfRule type="cellIs" dxfId="1369" priority="204" operator="between">
      <formula>80%</formula>
      <formula>100%</formula>
    </cfRule>
  </conditionalFormatting>
  <conditionalFormatting sqref="W17:Y17">
    <cfRule type="cellIs" dxfId="1368" priority="199" operator="lessThan">
      <formula>0.6</formula>
    </cfRule>
    <cfRule type="cellIs" dxfId="1367" priority="200" operator="between">
      <formula>60%</formula>
      <formula>79%</formula>
    </cfRule>
    <cfRule type="cellIs" dxfId="1366" priority="201" operator="between">
      <formula>80%</formula>
      <formula>100%</formula>
    </cfRule>
  </conditionalFormatting>
  <conditionalFormatting sqref="W17:Y17">
    <cfRule type="cellIs" dxfId="1365" priority="196" operator="lessThan">
      <formula>0.6</formula>
    </cfRule>
    <cfRule type="cellIs" dxfId="1364" priority="197" operator="between">
      <formula>60%</formula>
      <formula>79%</formula>
    </cfRule>
    <cfRule type="cellIs" dxfId="1363" priority="198" operator="between">
      <formula>80%</formula>
      <formula>100%</formula>
    </cfRule>
  </conditionalFormatting>
  <conditionalFormatting sqref="W17:Y17">
    <cfRule type="cellIs" dxfId="1362" priority="193" operator="lessThan">
      <formula>0.6</formula>
    </cfRule>
    <cfRule type="cellIs" dxfId="1361" priority="194" operator="between">
      <formula>60%</formula>
      <formula>79%</formula>
    </cfRule>
    <cfRule type="cellIs" dxfId="1360" priority="195" operator="between">
      <formula>80%</formula>
      <formula>100%</formula>
    </cfRule>
  </conditionalFormatting>
  <conditionalFormatting sqref="W17:Y17">
    <cfRule type="cellIs" dxfId="1359" priority="190" operator="lessThan">
      <formula>0.6</formula>
    </cfRule>
    <cfRule type="cellIs" dxfId="1358" priority="191" operator="between">
      <formula>60%</formula>
      <formula>79%</formula>
    </cfRule>
    <cfRule type="cellIs" dxfId="1357" priority="192" operator="between">
      <formula>80%</formula>
      <formula>100%</formula>
    </cfRule>
  </conditionalFormatting>
  <conditionalFormatting sqref="W17:Y17">
    <cfRule type="cellIs" dxfId="1356" priority="187" operator="lessThan">
      <formula>0.6</formula>
    </cfRule>
    <cfRule type="cellIs" dxfId="1355" priority="188" operator="between">
      <formula>60%</formula>
      <formula>79%</formula>
    </cfRule>
    <cfRule type="cellIs" dxfId="1354" priority="189" operator="between">
      <formula>80%</formula>
      <formula>100%</formula>
    </cfRule>
  </conditionalFormatting>
  <conditionalFormatting sqref="W17:Y17">
    <cfRule type="cellIs" dxfId="1353" priority="184" operator="lessThan">
      <formula>0.6</formula>
    </cfRule>
    <cfRule type="cellIs" dxfId="1352" priority="185" operator="between">
      <formula>60%</formula>
      <formula>79%</formula>
    </cfRule>
    <cfRule type="cellIs" dxfId="1351" priority="186" operator="between">
      <formula>80%</formula>
      <formula>100%</formula>
    </cfRule>
  </conditionalFormatting>
  <conditionalFormatting sqref="W17:Y17">
    <cfRule type="cellIs" dxfId="1350" priority="181" operator="lessThan">
      <formula>0.6</formula>
    </cfRule>
    <cfRule type="cellIs" dxfId="1349" priority="182" operator="between">
      <formula>60%</formula>
      <formula>79%</formula>
    </cfRule>
    <cfRule type="cellIs" dxfId="1348" priority="183" operator="between">
      <formula>80%</formula>
      <formula>100%</formula>
    </cfRule>
  </conditionalFormatting>
  <conditionalFormatting sqref="W17:Y17">
    <cfRule type="cellIs" dxfId="1347" priority="178" operator="lessThan">
      <formula>0.6</formula>
    </cfRule>
    <cfRule type="cellIs" dxfId="1346" priority="179" operator="between">
      <formula>60%</formula>
      <formula>79%</formula>
    </cfRule>
    <cfRule type="cellIs" dxfId="1345" priority="180" operator="between">
      <formula>80%</formula>
      <formula>100%</formula>
    </cfRule>
  </conditionalFormatting>
  <conditionalFormatting sqref="W17:Y17">
    <cfRule type="cellIs" dxfId="1344" priority="175" operator="lessThan">
      <formula>0.6</formula>
    </cfRule>
    <cfRule type="cellIs" dxfId="1343" priority="176" operator="between">
      <formula>60%</formula>
      <formula>79%</formula>
    </cfRule>
    <cfRule type="cellIs" dxfId="1342" priority="177" operator="between">
      <formula>80%</formula>
      <formula>100%</formula>
    </cfRule>
  </conditionalFormatting>
  <conditionalFormatting sqref="W17:Y17">
    <cfRule type="cellIs" dxfId="1341" priority="172" operator="lessThan">
      <formula>0.6</formula>
    </cfRule>
    <cfRule type="cellIs" dxfId="1340" priority="173" operator="between">
      <formula>60%</formula>
      <formula>79%</formula>
    </cfRule>
    <cfRule type="cellIs" dxfId="1339" priority="174" operator="between">
      <formula>80%</formula>
      <formula>100%</formula>
    </cfRule>
  </conditionalFormatting>
  <conditionalFormatting sqref="W17:Y17">
    <cfRule type="cellIs" dxfId="1338" priority="169" operator="lessThan">
      <formula>0.6</formula>
    </cfRule>
    <cfRule type="cellIs" dxfId="1337" priority="170" operator="between">
      <formula>60%</formula>
      <formula>79%</formula>
    </cfRule>
    <cfRule type="cellIs" dxfId="1336" priority="171" operator="between">
      <formula>80%</formula>
      <formula>100%</formula>
    </cfRule>
  </conditionalFormatting>
  <conditionalFormatting sqref="W17:Y17">
    <cfRule type="cellIs" dxfId="1335" priority="166" operator="lessThan">
      <formula>0.6</formula>
    </cfRule>
    <cfRule type="cellIs" dxfId="1334" priority="167" operator="between">
      <formula>60%</formula>
      <formula>79%</formula>
    </cfRule>
    <cfRule type="cellIs" dxfId="1333" priority="168" operator="between">
      <formula>80%</formula>
      <formula>100%</formula>
    </cfRule>
  </conditionalFormatting>
  <conditionalFormatting sqref="W17:Y17">
    <cfRule type="cellIs" dxfId="1332" priority="163" operator="lessThan">
      <formula>0.6</formula>
    </cfRule>
    <cfRule type="cellIs" dxfId="1331" priority="164" operator="between">
      <formula>60%</formula>
      <formula>79%</formula>
    </cfRule>
    <cfRule type="cellIs" dxfId="1330" priority="165" operator="between">
      <formula>80%</formula>
      <formula>100%</formula>
    </cfRule>
  </conditionalFormatting>
  <conditionalFormatting sqref="W17:Y17">
    <cfRule type="cellIs" dxfId="1329" priority="160" operator="lessThan">
      <formula>0.6</formula>
    </cfRule>
    <cfRule type="cellIs" dxfId="1328" priority="161" operator="between">
      <formula>60%</formula>
      <formula>79%</formula>
    </cfRule>
    <cfRule type="cellIs" dxfId="1327" priority="162" operator="between">
      <formula>80%</formula>
      <formula>100%</formula>
    </cfRule>
  </conditionalFormatting>
  <conditionalFormatting sqref="W17:Y17">
    <cfRule type="cellIs" dxfId="1326" priority="157" operator="lessThan">
      <formula>0.6</formula>
    </cfRule>
    <cfRule type="cellIs" dxfId="1325" priority="158" operator="between">
      <formula>60%</formula>
      <formula>79%</formula>
    </cfRule>
    <cfRule type="cellIs" dxfId="1324" priority="159" operator="between">
      <formula>80%</formula>
      <formula>100%</formula>
    </cfRule>
  </conditionalFormatting>
  <conditionalFormatting sqref="W17:Y17">
    <cfRule type="cellIs" dxfId="1323" priority="154" operator="lessThan">
      <formula>0.6</formula>
    </cfRule>
    <cfRule type="cellIs" dxfId="1322" priority="155" operator="between">
      <formula>60%</formula>
      <formula>79%</formula>
    </cfRule>
    <cfRule type="cellIs" dxfId="1321" priority="156" operator="between">
      <formula>80%</formula>
      <formula>100%</formula>
    </cfRule>
  </conditionalFormatting>
  <conditionalFormatting sqref="W17:Y17">
    <cfRule type="cellIs" dxfId="1320" priority="151" operator="lessThan">
      <formula>0.6</formula>
    </cfRule>
    <cfRule type="cellIs" dxfId="1319" priority="152" operator="between">
      <formula>60%</formula>
      <formula>79%</formula>
    </cfRule>
    <cfRule type="cellIs" dxfId="1318" priority="153" operator="between">
      <formula>80%</formula>
      <formula>100%</formula>
    </cfRule>
  </conditionalFormatting>
  <conditionalFormatting sqref="W17:Y17">
    <cfRule type="cellIs" dxfId="1317" priority="148" operator="lessThan">
      <formula>0.6</formula>
    </cfRule>
    <cfRule type="cellIs" dxfId="1316" priority="149" operator="between">
      <formula>60%</formula>
      <formula>79%</formula>
    </cfRule>
    <cfRule type="cellIs" dxfId="1315" priority="150" operator="between">
      <formula>80%</formula>
      <formula>100%</formula>
    </cfRule>
  </conditionalFormatting>
  <conditionalFormatting sqref="W17">
    <cfRule type="cellIs" dxfId="1314" priority="145" operator="lessThan">
      <formula>0.6</formula>
    </cfRule>
    <cfRule type="cellIs" dxfId="1313" priority="146" operator="between">
      <formula>60%</formula>
      <formula>79%</formula>
    </cfRule>
    <cfRule type="cellIs" dxfId="1312" priority="147" operator="between">
      <formula>80%</formula>
      <formula>100%</formula>
    </cfRule>
  </conditionalFormatting>
  <conditionalFormatting sqref="W17:Y17">
    <cfRule type="cellIs" dxfId="1311" priority="142" operator="lessThan">
      <formula>0.6</formula>
    </cfRule>
    <cfRule type="cellIs" dxfId="1310" priority="143" operator="between">
      <formula>60%</formula>
      <formula>79%</formula>
    </cfRule>
    <cfRule type="cellIs" dxfId="1309" priority="144" operator="between">
      <formula>80%</formula>
      <formula>100%</formula>
    </cfRule>
  </conditionalFormatting>
  <conditionalFormatting sqref="W17:Y17">
    <cfRule type="cellIs" dxfId="1308" priority="139" operator="lessThan">
      <formula>0.6</formula>
    </cfRule>
    <cfRule type="cellIs" dxfId="1307" priority="140" operator="between">
      <formula>60%</formula>
      <formula>79%</formula>
    </cfRule>
    <cfRule type="cellIs" dxfId="1306" priority="141" operator="between">
      <formula>80%</formula>
      <formula>100%</formula>
    </cfRule>
  </conditionalFormatting>
  <conditionalFormatting sqref="W17:Y17">
    <cfRule type="cellIs" dxfId="1305" priority="136" operator="lessThan">
      <formula>0.6</formula>
    </cfRule>
    <cfRule type="cellIs" dxfId="1304" priority="137" operator="between">
      <formula>60%</formula>
      <formula>79%</formula>
    </cfRule>
    <cfRule type="cellIs" dxfId="1303" priority="138" operator="between">
      <formula>80%</formula>
      <formula>100%</formula>
    </cfRule>
  </conditionalFormatting>
  <conditionalFormatting sqref="W17:Y17">
    <cfRule type="cellIs" dxfId="1302" priority="133" operator="lessThan">
      <formula>0.6</formula>
    </cfRule>
    <cfRule type="cellIs" dxfId="1301" priority="134" operator="between">
      <formula>60%</formula>
      <formula>79%</formula>
    </cfRule>
    <cfRule type="cellIs" dxfId="1300" priority="135" operator="between">
      <formula>80%</formula>
      <formula>100%</formula>
    </cfRule>
  </conditionalFormatting>
  <conditionalFormatting sqref="W17:Y17">
    <cfRule type="cellIs" dxfId="1299" priority="130" operator="lessThan">
      <formula>0.6</formula>
    </cfRule>
    <cfRule type="cellIs" dxfId="1298" priority="131" operator="between">
      <formula>60%</formula>
      <formula>79%</formula>
    </cfRule>
    <cfRule type="cellIs" dxfId="1297" priority="132" operator="between">
      <formula>80%</formula>
      <formula>100%</formula>
    </cfRule>
  </conditionalFormatting>
  <conditionalFormatting sqref="W17:Y17">
    <cfRule type="cellIs" dxfId="1296" priority="127" operator="lessThan">
      <formula>0.6</formula>
    </cfRule>
    <cfRule type="cellIs" dxfId="1295" priority="128" operator="between">
      <formula>60%</formula>
      <formula>79%</formula>
    </cfRule>
    <cfRule type="cellIs" dxfId="1294" priority="129" operator="between">
      <formula>80%</formula>
      <formula>100%</formula>
    </cfRule>
  </conditionalFormatting>
  <conditionalFormatting sqref="W17:Y17">
    <cfRule type="cellIs" dxfId="1293" priority="124" operator="lessThan">
      <formula>0.6</formula>
    </cfRule>
    <cfRule type="cellIs" dxfId="1292" priority="125" operator="between">
      <formula>60%</formula>
      <formula>79%</formula>
    </cfRule>
    <cfRule type="cellIs" dxfId="1291" priority="126" operator="between">
      <formula>80%</formula>
      <formula>100%</formula>
    </cfRule>
  </conditionalFormatting>
  <conditionalFormatting sqref="W17:Y17">
    <cfRule type="cellIs" dxfId="1290" priority="121" operator="lessThan">
      <formula>0.6</formula>
    </cfRule>
    <cfRule type="cellIs" dxfId="1289" priority="122" operator="between">
      <formula>60%</formula>
      <formula>79%</formula>
    </cfRule>
    <cfRule type="cellIs" dxfId="1288" priority="123" operator="between">
      <formula>80%</formula>
      <formula>100%</formula>
    </cfRule>
  </conditionalFormatting>
  <conditionalFormatting sqref="V17">
    <cfRule type="cellIs" dxfId="1287" priority="85" operator="lessThan">
      <formula>0.6</formula>
    </cfRule>
    <cfRule type="cellIs" dxfId="1286" priority="86" operator="between">
      <formula>60%</formula>
      <formula>79%</formula>
    </cfRule>
    <cfRule type="cellIs" dxfId="1285" priority="87" operator="between">
      <formula>80%</formula>
      <formula>100%</formula>
    </cfRule>
  </conditionalFormatting>
  <conditionalFormatting sqref="V17">
    <cfRule type="cellIs" dxfId="1284" priority="82" operator="lessThan">
      <formula>0.6</formula>
    </cfRule>
    <cfRule type="cellIs" dxfId="1283" priority="83" operator="between">
      <formula>60%</formula>
      <formula>79%</formula>
    </cfRule>
    <cfRule type="cellIs" dxfId="1282" priority="84" operator="between">
      <formula>80%</formula>
      <formula>100%</formula>
    </cfRule>
  </conditionalFormatting>
  <conditionalFormatting sqref="V17">
    <cfRule type="cellIs" dxfId="1281" priority="79" operator="lessThan">
      <formula>0.6</formula>
    </cfRule>
    <cfRule type="cellIs" dxfId="1280" priority="80" operator="between">
      <formula>60%</formula>
      <formula>79%</formula>
    </cfRule>
    <cfRule type="cellIs" dxfId="1279" priority="81" operator="between">
      <formula>80%</formula>
      <formula>100%</formula>
    </cfRule>
  </conditionalFormatting>
  <conditionalFormatting sqref="V17">
    <cfRule type="cellIs" dxfId="1278" priority="76" operator="lessThan">
      <formula>0.6</formula>
    </cfRule>
    <cfRule type="cellIs" dxfId="1277" priority="77" operator="between">
      <formula>60%</formula>
      <formula>79%</formula>
    </cfRule>
    <cfRule type="cellIs" dxfId="1276" priority="78" operator="between">
      <formula>80%</formula>
      <formula>100%</formula>
    </cfRule>
  </conditionalFormatting>
  <conditionalFormatting sqref="V17">
    <cfRule type="cellIs" dxfId="1275" priority="73" operator="lessThan">
      <formula>0.6</formula>
    </cfRule>
    <cfRule type="cellIs" dxfId="1274" priority="74" operator="between">
      <formula>60%</formula>
      <formula>79%</formula>
    </cfRule>
    <cfRule type="cellIs" dxfId="1273" priority="75" operator="between">
      <formula>80%</formula>
      <formula>100%</formula>
    </cfRule>
  </conditionalFormatting>
  <conditionalFormatting sqref="V17">
    <cfRule type="cellIs" dxfId="1272" priority="70" operator="lessThan">
      <formula>0.6</formula>
    </cfRule>
    <cfRule type="cellIs" dxfId="1271" priority="71" operator="between">
      <formula>60%</formula>
      <formula>79%</formula>
    </cfRule>
    <cfRule type="cellIs" dxfId="1270" priority="72" operator="between">
      <formula>80%</formula>
      <formula>100%</formula>
    </cfRule>
  </conditionalFormatting>
  <conditionalFormatting sqref="V17">
    <cfRule type="cellIs" dxfId="1269" priority="67" operator="lessThan">
      <formula>0.6</formula>
    </cfRule>
    <cfRule type="cellIs" dxfId="1268" priority="68" operator="between">
      <formula>60%</formula>
      <formula>79%</formula>
    </cfRule>
    <cfRule type="cellIs" dxfId="1267" priority="69" operator="between">
      <formula>80%</formula>
      <formula>100%</formula>
    </cfRule>
  </conditionalFormatting>
  <conditionalFormatting sqref="V17">
    <cfRule type="cellIs" dxfId="1266" priority="64" operator="lessThan">
      <formula>0.6</formula>
    </cfRule>
    <cfRule type="cellIs" dxfId="1265" priority="65" operator="between">
      <formula>60%</formula>
      <formula>79%</formula>
    </cfRule>
    <cfRule type="cellIs" dxfId="1264" priority="66" operator="between">
      <formula>80%</formula>
      <formula>100%</formula>
    </cfRule>
  </conditionalFormatting>
  <conditionalFormatting sqref="V17">
    <cfRule type="cellIs" dxfId="1263" priority="61" operator="lessThan">
      <formula>0.6</formula>
    </cfRule>
    <cfRule type="cellIs" dxfId="1262" priority="62" operator="between">
      <formula>60%</formula>
      <formula>79%</formula>
    </cfRule>
    <cfRule type="cellIs" dxfId="1261" priority="63" operator="between">
      <formula>80%</formula>
      <formula>100%</formula>
    </cfRule>
  </conditionalFormatting>
  <conditionalFormatting sqref="V17">
    <cfRule type="cellIs" dxfId="1260" priority="58" operator="lessThan">
      <formula>0.6</formula>
    </cfRule>
    <cfRule type="cellIs" dxfId="1259" priority="59" operator="between">
      <formula>60%</formula>
      <formula>79%</formula>
    </cfRule>
    <cfRule type="cellIs" dxfId="1258" priority="60" operator="between">
      <formula>80%</formula>
      <formula>100%</formula>
    </cfRule>
  </conditionalFormatting>
  <conditionalFormatting sqref="V17">
    <cfRule type="cellIs" dxfId="1257" priority="55" operator="lessThan">
      <formula>0.6</formula>
    </cfRule>
    <cfRule type="cellIs" dxfId="1256" priority="56" operator="between">
      <formula>60%</formula>
      <formula>79%</formula>
    </cfRule>
    <cfRule type="cellIs" dxfId="1255" priority="57" operator="between">
      <formula>80%</formula>
      <formula>100%</formula>
    </cfRule>
  </conditionalFormatting>
  <conditionalFormatting sqref="V17">
    <cfRule type="cellIs" dxfId="1254" priority="52" operator="lessThan">
      <formula>0.6</formula>
    </cfRule>
    <cfRule type="cellIs" dxfId="1253" priority="53" operator="between">
      <formula>60%</formula>
      <formula>79%</formula>
    </cfRule>
    <cfRule type="cellIs" dxfId="1252" priority="54" operator="between">
      <formula>80%</formula>
      <formula>100%</formula>
    </cfRule>
  </conditionalFormatting>
  <conditionalFormatting sqref="V17">
    <cfRule type="cellIs" dxfId="1251" priority="49" operator="lessThan">
      <formula>0.6</formula>
    </cfRule>
    <cfRule type="cellIs" dxfId="1250" priority="50" operator="between">
      <formula>60%</formula>
      <formula>79%</formula>
    </cfRule>
    <cfRule type="cellIs" dxfId="1249" priority="51" operator="between">
      <formula>80%</formula>
      <formula>100%</formula>
    </cfRule>
  </conditionalFormatting>
  <conditionalFormatting sqref="V17">
    <cfRule type="cellIs" dxfId="1248" priority="46" operator="lessThan">
      <formula>0.6</formula>
    </cfRule>
    <cfRule type="cellIs" dxfId="1247" priority="47" operator="between">
      <formula>60%</formula>
      <formula>79%</formula>
    </cfRule>
    <cfRule type="cellIs" dxfId="1246" priority="48" operator="between">
      <formula>80%</formula>
      <formula>100%</formula>
    </cfRule>
  </conditionalFormatting>
  <conditionalFormatting sqref="V17">
    <cfRule type="cellIs" dxfId="1245" priority="43" operator="lessThan">
      <formula>0.6</formula>
    </cfRule>
    <cfRule type="cellIs" dxfId="1244" priority="44" operator="between">
      <formula>60%</formula>
      <formula>79%</formula>
    </cfRule>
    <cfRule type="cellIs" dxfId="1243" priority="45" operator="between">
      <formula>80%</formula>
      <formula>100%</formula>
    </cfRule>
  </conditionalFormatting>
  <conditionalFormatting sqref="V17">
    <cfRule type="cellIs" dxfId="1242" priority="40" operator="lessThan">
      <formula>0.6</formula>
    </cfRule>
    <cfRule type="cellIs" dxfId="1241" priority="41" operator="between">
      <formula>60%</formula>
      <formula>79%</formula>
    </cfRule>
    <cfRule type="cellIs" dxfId="1240" priority="42" operator="between">
      <formula>80%</formula>
      <formula>100%</formula>
    </cfRule>
  </conditionalFormatting>
  <conditionalFormatting sqref="V17">
    <cfRule type="cellIs" dxfId="1239" priority="37" operator="lessThan">
      <formula>0.6</formula>
    </cfRule>
    <cfRule type="cellIs" dxfId="1238" priority="38" operator="between">
      <formula>60%</formula>
      <formula>79%</formula>
    </cfRule>
    <cfRule type="cellIs" dxfId="1237" priority="39" operator="between">
      <formula>80%</formula>
      <formula>100%</formula>
    </cfRule>
  </conditionalFormatting>
  <conditionalFormatting sqref="V17">
    <cfRule type="cellIs" dxfId="1236" priority="34" operator="lessThan">
      <formula>0.6</formula>
    </cfRule>
    <cfRule type="cellIs" dxfId="1235" priority="35" operator="between">
      <formula>60%</formula>
      <formula>79%</formula>
    </cfRule>
    <cfRule type="cellIs" dxfId="1234" priority="36" operator="between">
      <formula>80%</formula>
      <formula>100%</formula>
    </cfRule>
  </conditionalFormatting>
  <conditionalFormatting sqref="V17">
    <cfRule type="cellIs" dxfId="1233" priority="31" operator="lessThan">
      <formula>0.6</formula>
    </cfRule>
    <cfRule type="cellIs" dxfId="1232" priority="32" operator="between">
      <formula>60%</formula>
      <formula>79%</formula>
    </cfRule>
    <cfRule type="cellIs" dxfId="1231" priority="33" operator="between">
      <formula>80%</formula>
      <formula>100%</formula>
    </cfRule>
  </conditionalFormatting>
  <conditionalFormatting sqref="V17">
    <cfRule type="cellIs" dxfId="1230" priority="28" operator="lessThan">
      <formula>0.6</formula>
    </cfRule>
    <cfRule type="cellIs" dxfId="1229" priority="29" operator="between">
      <formula>60%</formula>
      <formula>79%</formula>
    </cfRule>
    <cfRule type="cellIs" dxfId="1228" priority="30" operator="between">
      <formula>80%</formula>
      <formula>100%</formula>
    </cfRule>
  </conditionalFormatting>
  <conditionalFormatting sqref="V17">
    <cfRule type="cellIs" dxfId="1227" priority="25" operator="lessThan">
      <formula>0.6</formula>
    </cfRule>
    <cfRule type="cellIs" dxfId="1226" priority="26" operator="between">
      <formula>60%</formula>
      <formula>79%</formula>
    </cfRule>
    <cfRule type="cellIs" dxfId="1225" priority="27" operator="between">
      <formula>80%</formula>
      <formula>100%</formula>
    </cfRule>
  </conditionalFormatting>
  <conditionalFormatting sqref="V17">
    <cfRule type="cellIs" dxfId="1224" priority="22" operator="lessThan">
      <formula>0.6</formula>
    </cfRule>
    <cfRule type="cellIs" dxfId="1223" priority="23" operator="between">
      <formula>60%</formula>
      <formula>79%</formula>
    </cfRule>
    <cfRule type="cellIs" dxfId="1222" priority="24" operator="between">
      <formula>80%</formula>
      <formula>100%</formula>
    </cfRule>
  </conditionalFormatting>
  <conditionalFormatting sqref="V17">
    <cfRule type="cellIs" dxfId="1221" priority="19" operator="lessThan">
      <formula>0.6</formula>
    </cfRule>
    <cfRule type="cellIs" dxfId="1220" priority="20" operator="between">
      <formula>60%</formula>
      <formula>79%</formula>
    </cfRule>
    <cfRule type="cellIs" dxfId="1219" priority="21" operator="between">
      <formula>80%</formula>
      <formula>100%</formula>
    </cfRule>
  </conditionalFormatting>
  <conditionalFormatting sqref="V17">
    <cfRule type="cellIs" dxfId="1218" priority="16" operator="lessThan">
      <formula>0.6</formula>
    </cfRule>
    <cfRule type="cellIs" dxfId="1217" priority="17" operator="between">
      <formula>60%</formula>
      <formula>79%</formula>
    </cfRule>
    <cfRule type="cellIs" dxfId="1216" priority="18" operator="between">
      <formula>80%</formula>
      <formula>100%</formula>
    </cfRule>
  </conditionalFormatting>
  <conditionalFormatting sqref="V17">
    <cfRule type="cellIs" dxfId="1215" priority="13" operator="lessThan">
      <formula>0.6</formula>
    </cfRule>
    <cfRule type="cellIs" dxfId="1214" priority="14" operator="between">
      <formula>60%</formula>
      <formula>79%</formula>
    </cfRule>
    <cfRule type="cellIs" dxfId="1213" priority="15" operator="between">
      <formula>80%</formula>
      <formula>100%</formula>
    </cfRule>
  </conditionalFormatting>
  <conditionalFormatting sqref="V17">
    <cfRule type="cellIs" dxfId="1212" priority="10" operator="lessThan">
      <formula>0.6</formula>
    </cfRule>
    <cfRule type="cellIs" dxfId="1211" priority="11" operator="between">
      <formula>60%</formula>
      <formula>79%</formula>
    </cfRule>
    <cfRule type="cellIs" dxfId="1210" priority="12" operator="between">
      <formula>80%</formula>
      <formula>100%</formula>
    </cfRule>
  </conditionalFormatting>
  <conditionalFormatting sqref="V17">
    <cfRule type="cellIs" dxfId="1209" priority="7" operator="lessThan">
      <formula>0.6</formula>
    </cfRule>
    <cfRule type="cellIs" dxfId="1208" priority="8" operator="between">
      <formula>60%</formula>
      <formula>79%</formula>
    </cfRule>
    <cfRule type="cellIs" dxfId="1207" priority="9" operator="between">
      <formula>80%</formula>
      <formula>100%</formula>
    </cfRule>
  </conditionalFormatting>
  <conditionalFormatting sqref="V17">
    <cfRule type="cellIs" dxfId="1206" priority="4" operator="lessThan">
      <formula>0.6</formula>
    </cfRule>
    <cfRule type="cellIs" dxfId="1205" priority="5" operator="between">
      <formula>60%</formula>
      <formula>79%</formula>
    </cfRule>
    <cfRule type="cellIs" dxfId="1204" priority="6" operator="between">
      <formula>80%</formula>
      <formula>100%</formula>
    </cfRule>
  </conditionalFormatting>
  <conditionalFormatting sqref="V17">
    <cfRule type="cellIs" dxfId="1203" priority="1" operator="lessThan">
      <formula>0.6</formula>
    </cfRule>
    <cfRule type="cellIs" dxfId="1202" priority="2" operator="between">
      <formula>60%</formula>
      <formula>79%</formula>
    </cfRule>
    <cfRule type="cellIs" dxfId="1201" priority="3" operator="between">
      <formula>80%</formula>
      <formula>100%</formula>
    </cfRule>
  </conditionalFormatting>
  <hyperlinks>
    <hyperlink ref="A1:D1" location="Inicio!A1" display="INICIO"/>
  </hyperlinks>
  <pageMargins left="0.7" right="0.7" top="0.75" bottom="0.75" header="0.3" footer="0.3"/>
  <pageSetup paperSize="9" orientation="portrait" r:id="rId1"/>
  <drawing r:id="rId2"/>
  <legacyDrawing r:id="rId3"/>
</worksheet>
</file>

<file path=xl/worksheets/sheet14.xml><?xml version="1.0" encoding="utf-8"?>
<worksheet xmlns="http://schemas.openxmlformats.org/spreadsheetml/2006/main" xmlns:r="http://schemas.openxmlformats.org/officeDocument/2006/relationships">
  <sheetPr>
    <tabColor theme="9" tint="0.59999389629810485"/>
  </sheetPr>
  <dimension ref="A1:AG69"/>
  <sheetViews>
    <sheetView topLeftCell="G37" zoomScale="70" zoomScaleNormal="70" workbookViewId="0">
      <selection activeCell="W41" sqref="W41"/>
    </sheetView>
  </sheetViews>
  <sheetFormatPr baseColWidth="10" defaultColWidth="11.44140625" defaultRowHeight="13.2"/>
  <cols>
    <col min="1" max="4" width="11.44140625" style="98"/>
    <col min="5" max="5" width="28" style="98" customWidth="1"/>
    <col min="6" max="8" width="11.44140625" style="98"/>
    <col min="9" max="9" width="16.33203125" style="98" customWidth="1"/>
    <col min="10" max="10" width="21.88671875" style="98" customWidth="1"/>
    <col min="11" max="11" width="29.88671875" style="98" customWidth="1"/>
    <col min="12" max="12" width="21.44140625" style="98" customWidth="1"/>
    <col min="13" max="14" width="11.44140625" style="98"/>
    <col min="15" max="15" width="11.5546875" style="98" customWidth="1"/>
    <col min="16" max="21" width="14.44140625" style="98" customWidth="1"/>
    <col min="22" max="22" width="18.6640625" style="98" customWidth="1"/>
    <col min="23" max="23" width="18.109375" style="98" customWidth="1"/>
    <col min="24" max="25" width="18.6640625" style="98" customWidth="1"/>
    <col min="26" max="26" width="17.6640625" style="98" customWidth="1"/>
    <col min="27" max="27" width="16.109375" style="98" customWidth="1"/>
    <col min="28" max="28" width="13.6640625" style="98" customWidth="1"/>
    <col min="29" max="29" width="89.109375" style="98" customWidth="1"/>
    <col min="30" max="30" width="48.6640625" style="98" customWidth="1"/>
    <col min="31" max="32" width="21.88671875" style="98" customWidth="1"/>
    <col min="33" max="33" width="28.44140625" style="98" customWidth="1"/>
    <col min="34" max="16384" width="11.44140625" style="98"/>
  </cols>
  <sheetData>
    <row r="1" spans="1:33" ht="38.25" customHeight="1">
      <c r="A1" s="826" t="s">
        <v>479</v>
      </c>
      <c r="B1" s="866"/>
      <c r="C1" s="866"/>
      <c r="D1" s="866"/>
    </row>
    <row r="2" spans="1:33" ht="42.75" customHeight="1">
      <c r="A2" s="793" t="s">
        <v>670</v>
      </c>
      <c r="B2" s="793" t="s">
        <v>669</v>
      </c>
      <c r="C2" s="793" t="s">
        <v>340</v>
      </c>
      <c r="D2" s="793" t="s">
        <v>0</v>
      </c>
      <c r="E2" s="793" t="s">
        <v>654</v>
      </c>
      <c r="F2" s="793" t="s">
        <v>652</v>
      </c>
      <c r="G2" s="793" t="s">
        <v>1</v>
      </c>
      <c r="H2" s="793" t="s">
        <v>645</v>
      </c>
      <c r="I2" s="793" t="s">
        <v>125</v>
      </c>
      <c r="J2" s="793" t="s">
        <v>340</v>
      </c>
      <c r="K2" s="793" t="s">
        <v>685</v>
      </c>
      <c r="L2" s="874" t="s">
        <v>432</v>
      </c>
      <c r="M2" s="793" t="s">
        <v>2</v>
      </c>
      <c r="N2" s="815" t="s">
        <v>3</v>
      </c>
      <c r="O2" s="816"/>
      <c r="P2" s="816"/>
      <c r="Q2" s="816"/>
      <c r="R2" s="816"/>
      <c r="S2" s="816"/>
      <c r="T2" s="817"/>
      <c r="U2" s="38"/>
      <c r="V2" s="818" t="s">
        <v>1007</v>
      </c>
      <c r="W2" s="819"/>
      <c r="X2" s="819"/>
      <c r="Y2" s="819"/>
      <c r="Z2" s="820"/>
      <c r="AD2" s="653" t="s">
        <v>1004</v>
      </c>
      <c r="AE2" s="948" t="s">
        <v>570</v>
      </c>
      <c r="AF2" s="948"/>
      <c r="AG2" s="948"/>
    </row>
    <row r="3" spans="1:33" ht="52.8">
      <c r="A3" s="794"/>
      <c r="B3" s="794"/>
      <c r="C3" s="794"/>
      <c r="D3" s="794"/>
      <c r="E3" s="794"/>
      <c r="F3" s="794"/>
      <c r="G3" s="794"/>
      <c r="H3" s="794"/>
      <c r="I3" s="794"/>
      <c r="J3" s="794"/>
      <c r="K3" s="794"/>
      <c r="L3" s="874"/>
      <c r="M3" s="794"/>
      <c r="N3" s="38" t="s">
        <v>143</v>
      </c>
      <c r="O3" s="38" t="s">
        <v>145</v>
      </c>
      <c r="P3" s="38" t="s">
        <v>144</v>
      </c>
      <c r="Q3" s="38" t="s">
        <v>146</v>
      </c>
      <c r="R3" s="38" t="s">
        <v>147</v>
      </c>
      <c r="S3" s="38" t="s">
        <v>148</v>
      </c>
      <c r="T3" s="38" t="s">
        <v>149</v>
      </c>
      <c r="U3" s="38" t="s">
        <v>150</v>
      </c>
      <c r="V3" s="38" t="s">
        <v>459</v>
      </c>
      <c r="W3" s="38" t="s">
        <v>454</v>
      </c>
      <c r="X3" s="38" t="s">
        <v>455</v>
      </c>
      <c r="Y3" s="38" t="s">
        <v>456</v>
      </c>
      <c r="Z3" s="38" t="s">
        <v>457</v>
      </c>
      <c r="AD3" s="651" t="s">
        <v>1005</v>
      </c>
      <c r="AE3" s="650" t="s">
        <v>573</v>
      </c>
      <c r="AF3" s="571" t="s">
        <v>572</v>
      </c>
      <c r="AG3" s="571" t="s">
        <v>571</v>
      </c>
    </row>
    <row r="4" spans="1:33" ht="171.6">
      <c r="A4" s="791" t="s">
        <v>973</v>
      </c>
      <c r="B4" s="870" t="s">
        <v>4</v>
      </c>
      <c r="C4" s="870" t="s">
        <v>5</v>
      </c>
      <c r="D4" s="870" t="s">
        <v>319</v>
      </c>
      <c r="E4" s="526" t="s">
        <v>7</v>
      </c>
      <c r="F4" s="526" t="s">
        <v>8</v>
      </c>
      <c r="G4" s="453">
        <v>0.95</v>
      </c>
      <c r="H4" s="457">
        <v>1</v>
      </c>
      <c r="I4" s="526" t="s">
        <v>634</v>
      </c>
      <c r="J4" s="507" t="s">
        <v>766</v>
      </c>
      <c r="K4" s="507" t="s">
        <v>921</v>
      </c>
      <c r="L4" s="874"/>
      <c r="M4" s="39" t="s">
        <v>129</v>
      </c>
      <c r="N4" s="84">
        <v>1</v>
      </c>
      <c r="O4" s="602"/>
      <c r="P4" s="84">
        <v>1</v>
      </c>
      <c r="Q4" s="602"/>
      <c r="R4" s="84">
        <v>1</v>
      </c>
      <c r="S4" s="602"/>
      <c r="T4" s="84">
        <v>1</v>
      </c>
      <c r="U4" s="613"/>
      <c r="V4" s="95">
        <f>IFERROR((O4*100%)/N4,"-")</f>
        <v>0</v>
      </c>
      <c r="W4" s="95">
        <f>IFERROR((Q4*100%)/P4,"-")</f>
        <v>0</v>
      </c>
      <c r="X4" s="95">
        <f>IFERROR((S4*100%)/R4,"-")</f>
        <v>0</v>
      </c>
      <c r="Y4" s="95">
        <f>IFERROR((U4*100%)/T4,"-")</f>
        <v>0</v>
      </c>
      <c r="Z4" s="95">
        <f>IFERROR(AVERAGE(V4:Y4),"-")</f>
        <v>0</v>
      </c>
      <c r="AD4" s="101"/>
      <c r="AE4" s="278"/>
      <c r="AF4" s="195"/>
      <c r="AG4" s="195"/>
    </row>
    <row r="5" spans="1:33" ht="68.25" customHeight="1">
      <c r="A5" s="792"/>
      <c r="B5" s="870"/>
      <c r="C5" s="870"/>
      <c r="D5" s="870"/>
      <c r="E5" s="736" t="s">
        <v>6</v>
      </c>
      <c r="F5" s="734" t="s">
        <v>764</v>
      </c>
      <c r="G5" s="453">
        <v>0.45</v>
      </c>
      <c r="H5" s="457">
        <v>0.8</v>
      </c>
      <c r="I5" s="734" t="s">
        <v>1046</v>
      </c>
      <c r="J5" s="733" t="s">
        <v>765</v>
      </c>
      <c r="K5" s="733" t="s">
        <v>763</v>
      </c>
      <c r="L5" s="874"/>
      <c r="M5" s="734" t="s">
        <v>129</v>
      </c>
      <c r="N5" s="84">
        <v>1</v>
      </c>
      <c r="O5" s="602"/>
      <c r="P5" s="84">
        <v>1</v>
      </c>
      <c r="Q5" s="602"/>
      <c r="R5" s="84">
        <v>1</v>
      </c>
      <c r="S5" s="602"/>
      <c r="T5" s="84">
        <v>1</v>
      </c>
      <c r="U5" s="613"/>
      <c r="V5" s="95">
        <f>IFERROR((O5*100%)/N5,"-")</f>
        <v>0</v>
      </c>
      <c r="W5" s="95">
        <f>IFERROR((Q5*100%)/P5,"-")</f>
        <v>0</v>
      </c>
      <c r="X5" s="95">
        <f>IFERROR((S5*100%)/R5,"-")</f>
        <v>0</v>
      </c>
      <c r="Y5" s="95">
        <f>IFERROR((U5*100%)/T5,"-")</f>
        <v>0</v>
      </c>
      <c r="Z5" s="95">
        <f>IFERROR(AVERAGE(V5:Y5),"-")</f>
        <v>0</v>
      </c>
      <c r="AD5" s="101"/>
      <c r="AE5" s="278"/>
      <c r="AF5" s="195"/>
      <c r="AG5" s="195"/>
    </row>
    <row r="6" spans="1:33" ht="82.5" customHeight="1">
      <c r="A6" s="792"/>
      <c r="B6" s="870"/>
      <c r="C6" s="870"/>
      <c r="D6" s="870"/>
      <c r="E6" s="526" t="s">
        <v>10</v>
      </c>
      <c r="F6" s="526" t="s">
        <v>11</v>
      </c>
      <c r="G6" s="453">
        <v>0.8</v>
      </c>
      <c r="H6" s="457">
        <v>0.9</v>
      </c>
      <c r="I6" s="526" t="s">
        <v>179</v>
      </c>
      <c r="J6" s="526" t="s">
        <v>770</v>
      </c>
      <c r="K6" s="526" t="s">
        <v>950</v>
      </c>
      <c r="L6" s="874"/>
      <c r="M6" s="39" t="s">
        <v>204</v>
      </c>
      <c r="N6" s="84">
        <v>1</v>
      </c>
      <c r="O6" s="602"/>
      <c r="P6" s="84">
        <v>1</v>
      </c>
      <c r="Q6" s="602"/>
      <c r="R6" s="84">
        <v>1</v>
      </c>
      <c r="S6" s="602"/>
      <c r="T6" s="84">
        <v>1</v>
      </c>
      <c r="U6" s="613"/>
      <c r="V6" s="95">
        <f t="shared" ref="V6:V29" si="0">IFERROR((O6*100%)/N6,"-")</f>
        <v>0</v>
      </c>
      <c r="W6" s="95">
        <f t="shared" ref="W6:W29" si="1">IFERROR((Q6*100%)/P6,"-")</f>
        <v>0</v>
      </c>
      <c r="X6" s="95">
        <f t="shared" ref="X6:X29" si="2">IFERROR((S6*100%)/R6,"-")</f>
        <v>0</v>
      </c>
      <c r="Y6" s="95">
        <f t="shared" ref="Y6:Y29" si="3">IFERROR((U6*100%)/T6,"-")</f>
        <v>0</v>
      </c>
      <c r="Z6" s="95">
        <f t="shared" ref="Z6:Z27" si="4">IFERROR(AVERAGE(V6:Y6),"-")</f>
        <v>0</v>
      </c>
      <c r="AD6" s="101"/>
      <c r="AE6" s="285"/>
      <c r="AF6" s="195"/>
      <c r="AG6" s="195"/>
    </row>
    <row r="7" spans="1:33" ht="75" customHeight="1">
      <c r="A7" s="792"/>
      <c r="B7" s="870"/>
      <c r="C7" s="870"/>
      <c r="D7" s="870"/>
      <c r="E7" s="862" t="s">
        <v>889</v>
      </c>
      <c r="F7" s="862" t="s">
        <v>17</v>
      </c>
      <c r="G7" s="867">
        <v>0.43</v>
      </c>
      <c r="H7" s="867">
        <v>0.6</v>
      </c>
      <c r="I7" s="862" t="s">
        <v>976</v>
      </c>
      <c r="J7" s="520" t="s">
        <v>901</v>
      </c>
      <c r="K7" s="520" t="s">
        <v>902</v>
      </c>
      <c r="L7" s="874"/>
      <c r="M7" s="39" t="s">
        <v>130</v>
      </c>
      <c r="N7" s="84">
        <v>1</v>
      </c>
      <c r="O7" s="602"/>
      <c r="P7" s="84">
        <v>1</v>
      </c>
      <c r="Q7" s="602"/>
      <c r="R7" s="84">
        <v>1</v>
      </c>
      <c r="S7" s="602"/>
      <c r="T7" s="84">
        <v>1</v>
      </c>
      <c r="U7" s="614"/>
      <c r="V7" s="95">
        <f t="shared" si="0"/>
        <v>0</v>
      </c>
      <c r="W7" s="95">
        <f t="shared" si="1"/>
        <v>0</v>
      </c>
      <c r="X7" s="95">
        <f t="shared" si="2"/>
        <v>0</v>
      </c>
      <c r="Y7" s="95">
        <f t="shared" si="3"/>
        <v>0</v>
      </c>
      <c r="Z7" s="95">
        <f t="shared" si="4"/>
        <v>0</v>
      </c>
      <c r="AD7" s="101"/>
      <c r="AE7" s="285"/>
      <c r="AF7" s="195"/>
      <c r="AG7" s="227"/>
    </row>
    <row r="8" spans="1:33" ht="75" customHeight="1">
      <c r="A8" s="792"/>
      <c r="B8" s="870"/>
      <c r="C8" s="870"/>
      <c r="D8" s="870"/>
      <c r="E8" s="864"/>
      <c r="F8" s="864"/>
      <c r="G8" s="869"/>
      <c r="H8" s="869"/>
      <c r="I8" s="864"/>
      <c r="J8" s="453" t="s">
        <v>18</v>
      </c>
      <c r="K8" s="575" t="s">
        <v>700</v>
      </c>
      <c r="L8" s="874"/>
      <c r="M8" s="576" t="s">
        <v>1063</v>
      </c>
      <c r="N8" s="84">
        <v>1</v>
      </c>
      <c r="O8" s="602"/>
      <c r="P8" s="84">
        <v>1</v>
      </c>
      <c r="Q8" s="602"/>
      <c r="R8" s="84">
        <v>1</v>
      </c>
      <c r="S8" s="602"/>
      <c r="T8" s="84">
        <v>1</v>
      </c>
      <c r="U8" s="614"/>
      <c r="V8" s="95">
        <f t="shared" ref="V8" si="5">IFERROR((O8*100%)/N8,"-")</f>
        <v>0</v>
      </c>
      <c r="W8" s="95">
        <f t="shared" ref="W8" si="6">IFERROR((Q8*100%)/P8,"-")</f>
        <v>0</v>
      </c>
      <c r="X8" s="95">
        <f t="shared" ref="X8" si="7">IFERROR((S8*100%)/R8,"-")</f>
        <v>0</v>
      </c>
      <c r="Y8" s="95">
        <f t="shared" ref="Y8" si="8">IFERROR((U8*100%)/T8,"-")</f>
        <v>0</v>
      </c>
      <c r="Z8" s="95">
        <f t="shared" ref="Z8" si="9">IFERROR(AVERAGE(V8:Y8),"-")</f>
        <v>0</v>
      </c>
      <c r="AD8" s="101"/>
      <c r="AE8" s="285"/>
      <c r="AF8" s="195"/>
      <c r="AG8" s="227"/>
    </row>
    <row r="9" spans="1:33" ht="87" customHeight="1">
      <c r="A9" s="792"/>
      <c r="B9" s="870"/>
      <c r="C9" s="870"/>
      <c r="D9" s="870"/>
      <c r="E9" s="526" t="s">
        <v>21</v>
      </c>
      <c r="F9" s="526" t="s">
        <v>22</v>
      </c>
      <c r="G9" s="48">
        <v>0.56000000000000005</v>
      </c>
      <c r="H9" s="457">
        <v>0.5</v>
      </c>
      <c r="I9" s="526" t="s">
        <v>182</v>
      </c>
      <c r="J9" s="526" t="s">
        <v>926</v>
      </c>
      <c r="K9" s="526" t="s">
        <v>925</v>
      </c>
      <c r="L9" s="874"/>
      <c r="M9" s="43" t="s">
        <v>130</v>
      </c>
      <c r="N9" s="84">
        <v>1</v>
      </c>
      <c r="O9" s="602"/>
      <c r="P9" s="84">
        <v>1</v>
      </c>
      <c r="Q9" s="602"/>
      <c r="R9" s="84">
        <v>1</v>
      </c>
      <c r="S9" s="602"/>
      <c r="T9" s="84">
        <v>1</v>
      </c>
      <c r="U9" s="614"/>
      <c r="V9" s="95">
        <f t="shared" si="0"/>
        <v>0</v>
      </c>
      <c r="W9" s="95">
        <f t="shared" si="1"/>
        <v>0</v>
      </c>
      <c r="X9" s="95">
        <f t="shared" si="2"/>
        <v>0</v>
      </c>
      <c r="Y9" s="95">
        <f t="shared" si="3"/>
        <v>0</v>
      </c>
      <c r="Z9" s="95">
        <f t="shared" si="4"/>
        <v>0</v>
      </c>
      <c r="AD9" s="101"/>
      <c r="AE9" s="285"/>
      <c r="AF9" s="195"/>
      <c r="AG9" s="227"/>
    </row>
    <row r="10" spans="1:33" ht="140.4" customHeight="1">
      <c r="A10" s="785" t="s">
        <v>31</v>
      </c>
      <c r="B10" s="788" t="s">
        <v>206</v>
      </c>
      <c r="C10" s="788" t="s">
        <v>29</v>
      </c>
      <c r="D10" s="788" t="s">
        <v>438</v>
      </c>
      <c r="E10" s="521" t="s">
        <v>30</v>
      </c>
      <c r="F10" s="527" t="s">
        <v>951</v>
      </c>
      <c r="G10" s="523">
        <v>1</v>
      </c>
      <c r="H10" s="522">
        <v>1</v>
      </c>
      <c r="I10" s="529" t="s">
        <v>153</v>
      </c>
      <c r="J10" s="529" t="s">
        <v>960</v>
      </c>
      <c r="K10" s="529" t="s">
        <v>979</v>
      </c>
      <c r="L10" s="874"/>
      <c r="M10" s="251" t="s">
        <v>129</v>
      </c>
      <c r="N10" s="260">
        <v>1</v>
      </c>
      <c r="O10" s="667"/>
      <c r="P10" s="260">
        <v>1</v>
      </c>
      <c r="Q10" s="667"/>
      <c r="R10" s="260">
        <v>1</v>
      </c>
      <c r="S10" s="667"/>
      <c r="T10" s="260">
        <v>1</v>
      </c>
      <c r="U10" s="603"/>
      <c r="V10" s="95">
        <f t="shared" si="0"/>
        <v>0</v>
      </c>
      <c r="W10" s="95">
        <f t="shared" si="1"/>
        <v>0</v>
      </c>
      <c r="X10" s="95">
        <f t="shared" si="2"/>
        <v>0</v>
      </c>
      <c r="Y10" s="95">
        <f t="shared" si="3"/>
        <v>0</v>
      </c>
      <c r="Z10" s="95">
        <f t="shared" si="4"/>
        <v>0</v>
      </c>
      <c r="AD10" s="101"/>
      <c r="AE10" s="285"/>
      <c r="AF10" s="195"/>
      <c r="AG10" s="195"/>
    </row>
    <row r="11" spans="1:33" ht="93" customHeight="1">
      <c r="A11" s="786"/>
      <c r="B11" s="789"/>
      <c r="C11" s="789"/>
      <c r="D11" s="789"/>
      <c r="E11" s="788" t="s">
        <v>35</v>
      </c>
      <c r="F11" s="946" t="s">
        <v>36</v>
      </c>
      <c r="G11" s="834">
        <v>0.5</v>
      </c>
      <c r="H11" s="849">
        <v>0.7</v>
      </c>
      <c r="I11" s="834" t="s">
        <v>187</v>
      </c>
      <c r="J11" s="213" t="s">
        <v>159</v>
      </c>
      <c r="K11" s="213" t="s">
        <v>187</v>
      </c>
      <c r="L11" s="874"/>
      <c r="M11" s="213" t="s">
        <v>129</v>
      </c>
      <c r="N11" s="197">
        <v>1</v>
      </c>
      <c r="O11" s="610"/>
      <c r="P11" s="197">
        <v>1</v>
      </c>
      <c r="Q11" s="610"/>
      <c r="R11" s="197">
        <v>1</v>
      </c>
      <c r="S11" s="610"/>
      <c r="T11" s="197">
        <v>1</v>
      </c>
      <c r="U11" s="603"/>
      <c r="V11" s="95">
        <f t="shared" si="0"/>
        <v>0</v>
      </c>
      <c r="W11" s="95">
        <f t="shared" si="1"/>
        <v>0</v>
      </c>
      <c r="X11" s="95">
        <f t="shared" si="2"/>
        <v>0</v>
      </c>
      <c r="Y11" s="95">
        <f t="shared" si="3"/>
        <v>0</v>
      </c>
      <c r="Z11" s="95">
        <f t="shared" si="4"/>
        <v>0</v>
      </c>
      <c r="AD11" s="101"/>
      <c r="AE11" s="285"/>
      <c r="AF11" s="195"/>
      <c r="AG11" s="195"/>
    </row>
    <row r="12" spans="1:33" ht="62.25" customHeight="1">
      <c r="A12" s="786"/>
      <c r="B12" s="789"/>
      <c r="C12" s="789"/>
      <c r="D12" s="789"/>
      <c r="E12" s="790"/>
      <c r="F12" s="947"/>
      <c r="G12" s="835"/>
      <c r="H12" s="850"/>
      <c r="I12" s="835"/>
      <c r="J12" s="538" t="s">
        <v>992</v>
      </c>
      <c r="K12" s="538" t="s">
        <v>941</v>
      </c>
      <c r="L12" s="874"/>
      <c r="M12" s="538" t="s">
        <v>940</v>
      </c>
      <c r="N12" s="197">
        <v>1</v>
      </c>
      <c r="O12" s="610"/>
      <c r="P12" s="197">
        <v>1</v>
      </c>
      <c r="Q12" s="610"/>
      <c r="R12" s="197">
        <v>1</v>
      </c>
      <c r="S12" s="610"/>
      <c r="T12" s="197">
        <v>1</v>
      </c>
      <c r="U12" s="614"/>
      <c r="V12" s="95">
        <f t="shared" ref="V12" si="10">IFERROR((O12*100%)/N12,"-")</f>
        <v>0</v>
      </c>
      <c r="W12" s="95">
        <f t="shared" ref="W12" si="11">IFERROR((Q12*100%)/P12,"-")</f>
        <v>0</v>
      </c>
      <c r="X12" s="95">
        <f t="shared" ref="X12" si="12">IFERROR((S12*100%)/R12,"-")</f>
        <v>0</v>
      </c>
      <c r="Y12" s="95">
        <f t="shared" ref="Y12" si="13">IFERROR((U12*100%)/T12,"-")</f>
        <v>0</v>
      </c>
      <c r="Z12" s="95">
        <f t="shared" ref="Z12" si="14">IFERROR(AVERAGE(V12:Y12),"-")</f>
        <v>0</v>
      </c>
      <c r="AD12" s="101"/>
      <c r="AE12" s="285"/>
      <c r="AF12" s="195"/>
      <c r="AG12" s="227"/>
    </row>
    <row r="13" spans="1:33" ht="117.75" customHeight="1">
      <c r="A13" s="786"/>
      <c r="B13" s="789"/>
      <c r="C13" s="789"/>
      <c r="D13" s="789"/>
      <c r="E13" s="252" t="s">
        <v>37</v>
      </c>
      <c r="F13" s="253" t="s">
        <v>36</v>
      </c>
      <c r="G13" s="254">
        <v>0.6</v>
      </c>
      <c r="H13" s="255">
        <v>0.8</v>
      </c>
      <c r="I13" s="254" t="s">
        <v>188</v>
      </c>
      <c r="J13" s="213" t="s">
        <v>160</v>
      </c>
      <c r="K13" s="213" t="s">
        <v>1015</v>
      </c>
      <c r="L13" s="874"/>
      <c r="M13" s="213" t="s">
        <v>129</v>
      </c>
      <c r="N13" s="197">
        <v>1</v>
      </c>
      <c r="O13" s="610"/>
      <c r="P13" s="197">
        <v>1</v>
      </c>
      <c r="Q13" s="610"/>
      <c r="R13" s="197">
        <v>1</v>
      </c>
      <c r="S13" s="610"/>
      <c r="T13" s="197">
        <v>1</v>
      </c>
      <c r="U13" s="603"/>
      <c r="V13" s="95">
        <f t="shared" si="0"/>
        <v>0</v>
      </c>
      <c r="W13" s="95">
        <f t="shared" si="1"/>
        <v>0</v>
      </c>
      <c r="X13" s="95">
        <f t="shared" si="2"/>
        <v>0</v>
      </c>
      <c r="Y13" s="95">
        <f t="shared" si="3"/>
        <v>0</v>
      </c>
      <c r="Z13" s="95">
        <f t="shared" si="4"/>
        <v>0</v>
      </c>
      <c r="AD13" s="101"/>
      <c r="AE13" s="316"/>
      <c r="AF13" s="195"/>
      <c r="AG13" s="195"/>
    </row>
    <row r="14" spans="1:33" ht="90.75" customHeight="1">
      <c r="A14" s="786"/>
      <c r="B14" s="789"/>
      <c r="C14" s="789"/>
      <c r="D14" s="789"/>
      <c r="E14" s="788" t="s">
        <v>38</v>
      </c>
      <c r="F14" s="946" t="s">
        <v>39</v>
      </c>
      <c r="G14" s="834">
        <v>0.7</v>
      </c>
      <c r="H14" s="849">
        <v>0.8</v>
      </c>
      <c r="I14" s="834" t="s">
        <v>189</v>
      </c>
      <c r="J14" s="538" t="s">
        <v>939</v>
      </c>
      <c r="K14" s="538" t="s">
        <v>938</v>
      </c>
      <c r="L14" s="874"/>
      <c r="M14" s="53" t="s">
        <v>132</v>
      </c>
      <c r="N14" s="86">
        <v>1</v>
      </c>
      <c r="O14" s="602"/>
      <c r="P14" s="86">
        <v>1</v>
      </c>
      <c r="Q14" s="602"/>
      <c r="R14" s="86">
        <v>1</v>
      </c>
      <c r="S14" s="602"/>
      <c r="T14" s="86">
        <v>1</v>
      </c>
      <c r="U14" s="603"/>
      <c r="V14" s="95">
        <f t="shared" si="0"/>
        <v>0</v>
      </c>
      <c r="W14" s="95">
        <f t="shared" si="1"/>
        <v>0</v>
      </c>
      <c r="X14" s="95">
        <f t="shared" si="2"/>
        <v>0</v>
      </c>
      <c r="Y14" s="95">
        <f t="shared" si="3"/>
        <v>0</v>
      </c>
      <c r="Z14" s="95">
        <f t="shared" si="4"/>
        <v>0</v>
      </c>
      <c r="AD14" s="101"/>
      <c r="AE14" s="285"/>
      <c r="AF14" s="195"/>
      <c r="AG14" s="278"/>
    </row>
    <row r="15" spans="1:33" ht="90" customHeight="1">
      <c r="A15" s="786"/>
      <c r="B15" s="789"/>
      <c r="C15" s="789"/>
      <c r="D15" s="789"/>
      <c r="E15" s="790"/>
      <c r="F15" s="947"/>
      <c r="G15" s="835"/>
      <c r="H15" s="850"/>
      <c r="I15" s="835"/>
      <c r="J15" s="538" t="s">
        <v>40</v>
      </c>
      <c r="K15" s="538" t="s">
        <v>644</v>
      </c>
      <c r="L15" s="874"/>
      <c r="M15" s="213" t="s">
        <v>906</v>
      </c>
      <c r="N15" s="197">
        <v>1</v>
      </c>
      <c r="O15" s="610"/>
      <c r="P15" s="197">
        <v>1</v>
      </c>
      <c r="Q15" s="610"/>
      <c r="R15" s="197">
        <v>1</v>
      </c>
      <c r="S15" s="610"/>
      <c r="T15" s="197">
        <v>1</v>
      </c>
      <c r="U15" s="603"/>
      <c r="V15" s="95">
        <f t="shared" si="0"/>
        <v>0</v>
      </c>
      <c r="W15" s="95">
        <f t="shared" si="1"/>
        <v>0</v>
      </c>
      <c r="X15" s="95">
        <f t="shared" si="2"/>
        <v>0</v>
      </c>
      <c r="Y15" s="95">
        <f t="shared" si="3"/>
        <v>0</v>
      </c>
      <c r="Z15" s="95">
        <f t="shared" si="4"/>
        <v>0</v>
      </c>
      <c r="AD15" s="101"/>
      <c r="AE15" s="316"/>
      <c r="AF15" s="195"/>
      <c r="AG15" s="195"/>
    </row>
    <row r="16" spans="1:33" ht="83.25" customHeight="1">
      <c r="A16" s="786"/>
      <c r="B16" s="789"/>
      <c r="C16" s="790"/>
      <c r="D16" s="790"/>
      <c r="E16" s="252" t="s">
        <v>42</v>
      </c>
      <c r="F16" s="253" t="s">
        <v>43</v>
      </c>
      <c r="G16" s="254">
        <v>0.9</v>
      </c>
      <c r="H16" s="255">
        <v>0.9</v>
      </c>
      <c r="I16" s="254" t="s">
        <v>190</v>
      </c>
      <c r="J16" s="53" t="s">
        <v>45</v>
      </c>
      <c r="K16" s="53" t="s">
        <v>186</v>
      </c>
      <c r="L16" s="874"/>
      <c r="M16" s="51" t="s">
        <v>129</v>
      </c>
      <c r="N16" s="86">
        <v>0.9</v>
      </c>
      <c r="O16" s="602"/>
      <c r="P16" s="86">
        <v>0.9</v>
      </c>
      <c r="Q16" s="602"/>
      <c r="R16" s="86">
        <v>0.9</v>
      </c>
      <c r="S16" s="602"/>
      <c r="T16" s="86">
        <v>0.9</v>
      </c>
      <c r="U16" s="603"/>
      <c r="V16" s="95">
        <f t="shared" si="0"/>
        <v>0</v>
      </c>
      <c r="W16" s="95">
        <f t="shared" si="1"/>
        <v>0</v>
      </c>
      <c r="X16" s="95">
        <f t="shared" si="2"/>
        <v>0</v>
      </c>
      <c r="Y16" s="95">
        <f t="shared" si="3"/>
        <v>0</v>
      </c>
      <c r="Z16" s="95">
        <f t="shared" si="4"/>
        <v>0</v>
      </c>
      <c r="AD16" s="101"/>
      <c r="AE16" s="316"/>
      <c r="AF16" s="195"/>
      <c r="AG16" s="227"/>
    </row>
    <row r="17" spans="1:33" ht="77.25" customHeight="1">
      <c r="A17" s="786"/>
      <c r="B17" s="789"/>
      <c r="C17" s="891" t="s">
        <v>46</v>
      </c>
      <c r="D17" s="892"/>
      <c r="E17" s="346" t="s">
        <v>619</v>
      </c>
      <c r="F17" s="348" t="s">
        <v>620</v>
      </c>
      <c r="G17" s="348">
        <v>0.8</v>
      </c>
      <c r="H17" s="347">
        <v>0.9</v>
      </c>
      <c r="I17" s="348" t="s">
        <v>658</v>
      </c>
      <c r="J17" s="415" t="s">
        <v>536</v>
      </c>
      <c r="K17" s="415" t="s">
        <v>485</v>
      </c>
      <c r="L17" s="874"/>
      <c r="M17" s="51" t="s">
        <v>129</v>
      </c>
      <c r="N17" s="86">
        <v>1</v>
      </c>
      <c r="O17" s="602"/>
      <c r="P17" s="86">
        <v>1</v>
      </c>
      <c r="Q17" s="602"/>
      <c r="R17" s="86">
        <v>1</v>
      </c>
      <c r="S17" s="602"/>
      <c r="T17" s="86">
        <v>1</v>
      </c>
      <c r="U17" s="603"/>
      <c r="V17" s="95">
        <f t="shared" si="0"/>
        <v>0</v>
      </c>
      <c r="W17" s="95">
        <f t="shared" si="1"/>
        <v>0</v>
      </c>
      <c r="X17" s="95">
        <f t="shared" si="2"/>
        <v>0</v>
      </c>
      <c r="Y17" s="95">
        <f t="shared" si="3"/>
        <v>0</v>
      </c>
      <c r="Z17" s="95">
        <f t="shared" si="4"/>
        <v>0</v>
      </c>
      <c r="AD17" s="101"/>
      <c r="AE17" s="285"/>
      <c r="AF17" s="195"/>
      <c r="AG17" s="227"/>
    </row>
    <row r="18" spans="1:33" ht="72.75" customHeight="1">
      <c r="A18" s="786"/>
      <c r="B18" s="789"/>
      <c r="C18" s="788" t="s">
        <v>49</v>
      </c>
      <c r="D18" s="807" t="s">
        <v>320</v>
      </c>
      <c r="E18" s="788" t="s">
        <v>50</v>
      </c>
      <c r="F18" s="788" t="s">
        <v>51</v>
      </c>
      <c r="G18" s="834">
        <v>0.9</v>
      </c>
      <c r="H18" s="849">
        <v>0.9</v>
      </c>
      <c r="I18" s="834" t="s">
        <v>563</v>
      </c>
      <c r="J18" s="50" t="s">
        <v>52</v>
      </c>
      <c r="K18" s="53" t="s">
        <v>53</v>
      </c>
      <c r="L18" s="874"/>
      <c r="M18" s="53" t="s">
        <v>131</v>
      </c>
      <c r="N18" s="86">
        <v>1</v>
      </c>
      <c r="O18" s="602"/>
      <c r="P18" s="86">
        <v>0</v>
      </c>
      <c r="Q18" s="602"/>
      <c r="R18" s="86">
        <v>0</v>
      </c>
      <c r="S18" s="602"/>
      <c r="T18" s="86">
        <v>0</v>
      </c>
      <c r="U18" s="614"/>
      <c r="V18" s="95">
        <f t="shared" si="0"/>
        <v>0</v>
      </c>
      <c r="W18" s="95" t="str">
        <f t="shared" si="1"/>
        <v>-</v>
      </c>
      <c r="X18" s="95" t="str">
        <f t="shared" si="2"/>
        <v>-</v>
      </c>
      <c r="Y18" s="95" t="str">
        <f t="shared" si="3"/>
        <v>-</v>
      </c>
      <c r="Z18" s="95">
        <f t="shared" si="4"/>
        <v>0</v>
      </c>
      <c r="AA18" s="37"/>
      <c r="AB18" s="37"/>
      <c r="AC18" s="37"/>
      <c r="AD18" s="101"/>
      <c r="AE18" s="285"/>
      <c r="AF18" s="195"/>
      <c r="AG18" s="195"/>
    </row>
    <row r="19" spans="1:33" ht="65.25" customHeight="1">
      <c r="A19" s="786"/>
      <c r="B19" s="789"/>
      <c r="C19" s="790"/>
      <c r="D19" s="808"/>
      <c r="E19" s="790"/>
      <c r="F19" s="790"/>
      <c r="G19" s="835"/>
      <c r="H19" s="850"/>
      <c r="I19" s="835"/>
      <c r="J19" s="50" t="s">
        <v>542</v>
      </c>
      <c r="K19" s="53" t="s">
        <v>541</v>
      </c>
      <c r="L19" s="874"/>
      <c r="M19" s="53" t="s">
        <v>129</v>
      </c>
      <c r="N19" s="86">
        <v>0</v>
      </c>
      <c r="O19" s="602"/>
      <c r="P19" s="86">
        <v>0.75</v>
      </c>
      <c r="Q19" s="602"/>
      <c r="R19" s="86">
        <v>0.8</v>
      </c>
      <c r="S19" s="602"/>
      <c r="T19" s="86">
        <v>0.9</v>
      </c>
      <c r="U19" s="614"/>
      <c r="V19" s="95" t="str">
        <f t="shared" si="0"/>
        <v>-</v>
      </c>
      <c r="W19" s="95">
        <f t="shared" si="1"/>
        <v>0</v>
      </c>
      <c r="X19" s="95">
        <f t="shared" si="2"/>
        <v>0</v>
      </c>
      <c r="Y19" s="95">
        <f t="shared" si="3"/>
        <v>0</v>
      </c>
      <c r="Z19" s="95">
        <f t="shared" si="4"/>
        <v>0</v>
      </c>
      <c r="AA19" s="37"/>
      <c r="AB19" s="37"/>
      <c r="AC19" s="37"/>
      <c r="AD19" s="101"/>
      <c r="AE19" s="285"/>
      <c r="AF19" s="195"/>
      <c r="AG19" s="195"/>
    </row>
    <row r="20" spans="1:33" ht="101.25" customHeight="1">
      <c r="A20" s="791" t="s">
        <v>873</v>
      </c>
      <c r="B20" s="894" t="s">
        <v>62</v>
      </c>
      <c r="C20" s="894" t="s">
        <v>63</v>
      </c>
      <c r="D20" s="894" t="s">
        <v>442</v>
      </c>
      <c r="E20" s="894" t="s">
        <v>70</v>
      </c>
      <c r="F20" s="894" t="s">
        <v>446</v>
      </c>
      <c r="G20" s="979">
        <v>4.0000000000000001E-3</v>
      </c>
      <c r="H20" s="981">
        <v>5.0000000000000001E-3</v>
      </c>
      <c r="I20" s="547" t="s">
        <v>72</v>
      </c>
      <c r="J20" s="57" t="s">
        <v>199</v>
      </c>
      <c r="K20" s="58" t="s">
        <v>164</v>
      </c>
      <c r="L20" s="874"/>
      <c r="M20" s="59" t="s">
        <v>132</v>
      </c>
      <c r="N20" s="88">
        <v>0.06</v>
      </c>
      <c r="O20" s="630"/>
      <c r="P20" s="90">
        <v>0.06</v>
      </c>
      <c r="Q20" s="619"/>
      <c r="R20" s="90">
        <v>0.06</v>
      </c>
      <c r="S20" s="666"/>
      <c r="T20" s="90">
        <v>0.06</v>
      </c>
      <c r="U20" s="668"/>
      <c r="V20" s="95">
        <f t="shared" si="0"/>
        <v>0</v>
      </c>
      <c r="W20" s="95">
        <f t="shared" si="1"/>
        <v>0</v>
      </c>
      <c r="X20" s="95">
        <f t="shared" si="2"/>
        <v>0</v>
      </c>
      <c r="Y20" s="95">
        <f t="shared" si="3"/>
        <v>0</v>
      </c>
      <c r="Z20" s="95">
        <f t="shared" si="4"/>
        <v>0</v>
      </c>
      <c r="AA20" s="198"/>
      <c r="AD20" s="101"/>
      <c r="AE20" s="647"/>
      <c r="AF20" s="195"/>
      <c r="AG20" s="227"/>
    </row>
    <row r="21" spans="1:33" ht="84.75" customHeight="1">
      <c r="A21" s="809"/>
      <c r="B21" s="896"/>
      <c r="C21" s="896"/>
      <c r="D21" s="896"/>
      <c r="E21" s="896"/>
      <c r="F21" s="896"/>
      <c r="G21" s="980"/>
      <c r="H21" s="982"/>
      <c r="I21" s="556"/>
      <c r="J21" s="62" t="s">
        <v>165</v>
      </c>
      <c r="K21" s="519" t="s">
        <v>166</v>
      </c>
      <c r="L21" s="874"/>
      <c r="M21" s="196" t="s">
        <v>130</v>
      </c>
      <c r="N21" s="91">
        <v>5.0000000000000001E-3</v>
      </c>
      <c r="O21" s="604"/>
      <c r="P21" s="91">
        <v>5.0000000000000001E-3</v>
      </c>
      <c r="Q21" s="604"/>
      <c r="R21" s="91">
        <v>5.0000000000000001E-3</v>
      </c>
      <c r="S21" s="604"/>
      <c r="T21" s="91">
        <v>5.0000000000000001E-3</v>
      </c>
      <c r="U21" s="616"/>
      <c r="V21" s="95" t="str">
        <f>IF(O21,IF(O21&gt;=0.5%,100%,IF(AND(O21&gt;0.4%),79%,59%)),"-")</f>
        <v>-</v>
      </c>
      <c r="W21" s="95" t="str">
        <f>IF(Q21,IF(Q21&gt;=0.5%,100%,IF(AND(Q21&gt;0.4%),79%,59%)),"-")</f>
        <v>-</v>
      </c>
      <c r="X21" s="95" t="str">
        <f>IF(S21,IF(S21&gt;=0.5%,100%,IF(AND(S21&gt;0.4%),79%,59%)),"-")</f>
        <v>-</v>
      </c>
      <c r="Y21" s="95" t="str">
        <f>IF(U21,IF(U21&gt;=0.5%,100%,IF(AND(U21&gt;0.4%),79%,59%)),"-")</f>
        <v>-</v>
      </c>
      <c r="Z21" s="95" t="str">
        <f t="shared" si="4"/>
        <v>-</v>
      </c>
      <c r="AA21" s="198"/>
      <c r="AD21" s="101"/>
      <c r="AE21" s="647"/>
      <c r="AF21" s="195"/>
      <c r="AG21" s="227"/>
    </row>
    <row r="22" spans="1:33" ht="75" customHeight="1">
      <c r="A22" s="791" t="s">
        <v>127</v>
      </c>
      <c r="B22" s="832" t="s">
        <v>78</v>
      </c>
      <c r="C22" s="832" t="s">
        <v>79</v>
      </c>
      <c r="D22" s="832" t="s">
        <v>90</v>
      </c>
      <c r="E22" s="832" t="s">
        <v>91</v>
      </c>
      <c r="F22" s="230" t="s">
        <v>92</v>
      </c>
      <c r="G22" s="184" t="s">
        <v>200</v>
      </c>
      <c r="H22" s="185">
        <v>0.3</v>
      </c>
      <c r="I22" s="172" t="s">
        <v>195</v>
      </c>
      <c r="J22" s="64" t="s">
        <v>172</v>
      </c>
      <c r="K22" s="64" t="s">
        <v>195</v>
      </c>
      <c r="L22" s="874"/>
      <c r="M22" s="64" t="s">
        <v>130</v>
      </c>
      <c r="N22" s="92">
        <v>0</v>
      </c>
      <c r="O22" s="602"/>
      <c r="P22" s="92" t="s">
        <v>903</v>
      </c>
      <c r="Q22" s="602"/>
      <c r="R22" s="92">
        <v>0</v>
      </c>
      <c r="S22" s="602"/>
      <c r="T22" s="92" t="s">
        <v>903</v>
      </c>
      <c r="U22" s="602"/>
      <c r="V22" s="95" t="str">
        <f>IF(O22,IF(O22&gt;=90%,100%,59%),"-")</f>
        <v>-</v>
      </c>
      <c r="W22" s="95" t="str">
        <f>IF(Q22,IF(Q22&gt;=90%,100%,59%),"-")</f>
        <v>-</v>
      </c>
      <c r="X22" s="95" t="str">
        <f>IF(S22,IF(S22&gt;=90%,100%,59%),"-")</f>
        <v>-</v>
      </c>
      <c r="Y22" s="95" t="str">
        <f>IF(U22,IF(U22&gt;=90%,100%,59%),"-")</f>
        <v>-</v>
      </c>
      <c r="Z22" s="95" t="str">
        <f t="shared" ref="Z22" si="15">IF(S22,IF(S22&gt;=90%,100%,59%),"-")</f>
        <v>-</v>
      </c>
      <c r="AD22" s="101"/>
      <c r="AE22" s="647"/>
      <c r="AF22" s="195"/>
      <c r="AG22" s="227"/>
    </row>
    <row r="23" spans="1:33" ht="92.4">
      <c r="A23" s="809"/>
      <c r="B23" s="833"/>
      <c r="C23" s="833"/>
      <c r="D23" s="833"/>
      <c r="E23" s="833"/>
      <c r="F23" s="64" t="s">
        <v>95</v>
      </c>
      <c r="G23" s="202" t="s">
        <v>200</v>
      </c>
      <c r="H23" s="203">
        <v>0.5</v>
      </c>
      <c r="I23" s="64" t="s">
        <v>201</v>
      </c>
      <c r="J23" s="64" t="s">
        <v>202</v>
      </c>
      <c r="K23" s="64" t="s">
        <v>251</v>
      </c>
      <c r="L23" s="874"/>
      <c r="M23" s="64" t="s">
        <v>130</v>
      </c>
      <c r="N23" s="92">
        <v>0</v>
      </c>
      <c r="O23" s="602"/>
      <c r="P23" s="92">
        <v>0.8</v>
      </c>
      <c r="Q23" s="602"/>
      <c r="R23" s="92">
        <v>0.8</v>
      </c>
      <c r="S23" s="602"/>
      <c r="T23" s="92">
        <v>0.8</v>
      </c>
      <c r="U23" s="602"/>
      <c r="V23" s="95" t="str">
        <f t="shared" si="0"/>
        <v>-</v>
      </c>
      <c r="W23" s="95">
        <f t="shared" si="1"/>
        <v>0</v>
      </c>
      <c r="X23" s="95">
        <f t="shared" si="2"/>
        <v>0</v>
      </c>
      <c r="Y23" s="95">
        <f t="shared" si="3"/>
        <v>0</v>
      </c>
      <c r="Z23" s="95">
        <f t="shared" si="4"/>
        <v>0</v>
      </c>
      <c r="AD23" s="101"/>
      <c r="AE23" s="647"/>
      <c r="AF23" s="195"/>
      <c r="AG23" s="227"/>
    </row>
    <row r="24" spans="1:33" ht="102.75" customHeight="1">
      <c r="A24" s="984" t="s">
        <v>128</v>
      </c>
      <c r="B24" s="847" t="s">
        <v>444</v>
      </c>
      <c r="C24" s="847" t="s">
        <v>445</v>
      </c>
      <c r="D24" s="847" t="s">
        <v>99</v>
      </c>
      <c r="E24" s="847" t="s">
        <v>100</v>
      </c>
      <c r="F24" s="986" t="s">
        <v>101</v>
      </c>
      <c r="G24" s="974">
        <v>0.7</v>
      </c>
      <c r="H24" s="976">
        <v>0.8</v>
      </c>
      <c r="I24" s="972" t="s">
        <v>173</v>
      </c>
      <c r="J24" s="534" t="s">
        <v>791</v>
      </c>
      <c r="K24" s="534" t="s">
        <v>788</v>
      </c>
      <c r="L24" s="874"/>
      <c r="M24" s="70" t="s">
        <v>132</v>
      </c>
      <c r="N24" s="93">
        <v>0</v>
      </c>
      <c r="O24" s="605"/>
      <c r="P24" s="94">
        <v>0</v>
      </c>
      <c r="Q24" s="608"/>
      <c r="R24" s="93">
        <v>1</v>
      </c>
      <c r="S24" s="606"/>
      <c r="T24" s="94">
        <v>1</v>
      </c>
      <c r="U24" s="618"/>
      <c r="V24" s="95" t="str">
        <f t="shared" si="0"/>
        <v>-</v>
      </c>
      <c r="W24" s="95" t="str">
        <f t="shared" si="1"/>
        <v>-</v>
      </c>
      <c r="X24" s="95">
        <f t="shared" si="2"/>
        <v>0</v>
      </c>
      <c r="Y24" s="95">
        <f t="shared" si="3"/>
        <v>0</v>
      </c>
      <c r="Z24" s="95">
        <f t="shared" si="4"/>
        <v>0</v>
      </c>
      <c r="AD24" s="101"/>
      <c r="AE24" s="285"/>
      <c r="AF24" s="195"/>
      <c r="AG24" s="227"/>
    </row>
    <row r="25" spans="1:33" ht="102.75" customHeight="1">
      <c r="A25" s="985"/>
      <c r="B25" s="983"/>
      <c r="C25" s="983"/>
      <c r="D25" s="848"/>
      <c r="E25" s="848"/>
      <c r="F25" s="988"/>
      <c r="G25" s="975"/>
      <c r="H25" s="977"/>
      <c r="I25" s="978"/>
      <c r="J25" s="140" t="s">
        <v>908</v>
      </c>
      <c r="K25" s="534" t="s">
        <v>790</v>
      </c>
      <c r="L25" s="874"/>
      <c r="M25" s="534" t="s">
        <v>132</v>
      </c>
      <c r="N25" s="166">
        <v>0</v>
      </c>
      <c r="O25" s="640"/>
      <c r="P25" s="134">
        <v>0</v>
      </c>
      <c r="Q25" s="626"/>
      <c r="R25" s="134">
        <v>0</v>
      </c>
      <c r="S25" s="606"/>
      <c r="T25" s="134">
        <v>1</v>
      </c>
      <c r="U25" s="639"/>
      <c r="V25" s="95" t="str">
        <f t="shared" ref="V25" si="16">IFERROR((O25*100%)/N25,"-")</f>
        <v>-</v>
      </c>
      <c r="W25" s="95" t="str">
        <f t="shared" ref="W25" si="17">IFERROR((Q25*100%)/P25,"-")</f>
        <v>-</v>
      </c>
      <c r="X25" s="95" t="str">
        <f t="shared" ref="X25" si="18">IFERROR((S25*100%)/R25,"-")</f>
        <v>-</v>
      </c>
      <c r="Y25" s="95">
        <f t="shared" ref="Y25" si="19">IFERROR((U25*100%)/T25,"-")</f>
        <v>0</v>
      </c>
      <c r="Z25" s="95">
        <f t="shared" ref="Z25" si="20">IFERROR(AVERAGE(V25:Y25),"-")</f>
        <v>0</v>
      </c>
      <c r="AD25" s="101"/>
      <c r="AE25" s="647"/>
      <c r="AF25" s="195"/>
      <c r="AG25" s="227"/>
    </row>
    <row r="26" spans="1:33" ht="96.75" customHeight="1">
      <c r="A26" s="985"/>
      <c r="B26" s="983"/>
      <c r="C26" s="983"/>
      <c r="D26" s="847" t="s">
        <v>111</v>
      </c>
      <c r="E26" s="847" t="s">
        <v>112</v>
      </c>
      <c r="F26" s="986" t="s">
        <v>113</v>
      </c>
      <c r="G26" s="974">
        <v>0.9</v>
      </c>
      <c r="H26" s="976">
        <v>1</v>
      </c>
      <c r="I26" s="972" t="s">
        <v>175</v>
      </c>
      <c r="J26" s="70" t="s">
        <v>114</v>
      </c>
      <c r="K26" s="390" t="s">
        <v>799</v>
      </c>
      <c r="L26" s="874"/>
      <c r="M26" s="70" t="s">
        <v>137</v>
      </c>
      <c r="N26" s="93">
        <v>0</v>
      </c>
      <c r="O26" s="605"/>
      <c r="P26" s="94">
        <v>1</v>
      </c>
      <c r="Q26" s="619"/>
      <c r="R26" s="94">
        <v>0</v>
      </c>
      <c r="S26" s="619"/>
      <c r="T26" s="94">
        <v>1</v>
      </c>
      <c r="U26" s="619"/>
      <c r="V26" s="95" t="str">
        <f t="shared" si="0"/>
        <v>-</v>
      </c>
      <c r="W26" s="95">
        <f t="shared" si="1"/>
        <v>0</v>
      </c>
      <c r="X26" s="95" t="str">
        <f t="shared" si="2"/>
        <v>-</v>
      </c>
      <c r="Y26" s="95">
        <f t="shared" si="3"/>
        <v>0</v>
      </c>
      <c r="Z26" s="95">
        <f t="shared" si="4"/>
        <v>0</v>
      </c>
      <c r="AD26" s="101"/>
      <c r="AE26" s="285"/>
      <c r="AF26" s="195"/>
      <c r="AG26" s="227"/>
    </row>
    <row r="27" spans="1:33" ht="104.25" customHeight="1">
      <c r="A27" s="985"/>
      <c r="B27" s="983"/>
      <c r="C27" s="983"/>
      <c r="D27" s="983"/>
      <c r="E27" s="983"/>
      <c r="F27" s="987"/>
      <c r="G27" s="989"/>
      <c r="H27" s="990"/>
      <c r="I27" s="973"/>
      <c r="J27" s="70" t="s">
        <v>553</v>
      </c>
      <c r="K27" s="390" t="s">
        <v>800</v>
      </c>
      <c r="L27" s="874"/>
      <c r="M27" s="70" t="s">
        <v>137</v>
      </c>
      <c r="N27" s="93">
        <v>0</v>
      </c>
      <c r="O27" s="605"/>
      <c r="P27" s="94">
        <v>1</v>
      </c>
      <c r="Q27" s="608"/>
      <c r="R27" s="94">
        <v>1</v>
      </c>
      <c r="S27" s="619"/>
      <c r="T27" s="94">
        <v>1</v>
      </c>
      <c r="U27" s="619"/>
      <c r="V27" s="95" t="str">
        <f t="shared" si="0"/>
        <v>-</v>
      </c>
      <c r="W27" s="95">
        <f t="shared" si="1"/>
        <v>0</v>
      </c>
      <c r="X27" s="95">
        <f t="shared" si="2"/>
        <v>0</v>
      </c>
      <c r="Y27" s="95">
        <f t="shared" si="3"/>
        <v>0</v>
      </c>
      <c r="Z27" s="95">
        <f t="shared" si="4"/>
        <v>0</v>
      </c>
      <c r="AD27" s="101"/>
      <c r="AE27" s="285"/>
      <c r="AF27" s="195"/>
      <c r="AG27" s="227"/>
    </row>
    <row r="28" spans="1:33" ht="111.75" customHeight="1">
      <c r="A28" s="985"/>
      <c r="B28" s="848"/>
      <c r="C28" s="848"/>
      <c r="D28" s="528" t="s">
        <v>954</v>
      </c>
      <c r="E28" s="535" t="s">
        <v>956</v>
      </c>
      <c r="F28" s="535" t="s">
        <v>957</v>
      </c>
      <c r="G28" s="536">
        <v>0.8</v>
      </c>
      <c r="H28" s="536" t="s">
        <v>955</v>
      </c>
      <c r="I28" s="535" t="s">
        <v>957</v>
      </c>
      <c r="J28" s="530" t="s">
        <v>958</v>
      </c>
      <c r="K28" s="530" t="s">
        <v>959</v>
      </c>
      <c r="L28" s="548"/>
      <c r="M28" s="530" t="s">
        <v>130</v>
      </c>
      <c r="N28" s="166">
        <v>1</v>
      </c>
      <c r="O28" s="640"/>
      <c r="P28" s="134">
        <v>1</v>
      </c>
      <c r="Q28" s="626"/>
      <c r="R28" s="134">
        <v>1</v>
      </c>
      <c r="S28" s="628"/>
      <c r="T28" s="134">
        <v>1</v>
      </c>
      <c r="U28" s="628"/>
      <c r="V28" s="95">
        <f t="shared" ref="V28" si="21">IFERROR((O28*100%)/N28,"-")</f>
        <v>0</v>
      </c>
      <c r="W28" s="95">
        <f t="shared" ref="W28" si="22">IFERROR((Q28*100%)/P28,"-")</f>
        <v>0</v>
      </c>
      <c r="X28" s="95">
        <f t="shared" ref="X28" si="23">IFERROR((S28*100%)/R28,"-")</f>
        <v>0</v>
      </c>
      <c r="Y28" s="95">
        <f t="shared" ref="Y28" si="24">IFERROR((U28*100%)/T28,"-")</f>
        <v>0</v>
      </c>
      <c r="Z28" s="95">
        <f t="shared" ref="Z28" si="25">IFERROR(AVERAGE(V28:Y28),"-")</f>
        <v>0</v>
      </c>
      <c r="AD28" s="101"/>
      <c r="AE28" s="647"/>
      <c r="AF28" s="195"/>
      <c r="AG28" s="227"/>
    </row>
    <row r="29" spans="1:33" ht="45.6" customHeight="1">
      <c r="B29" s="953" t="s">
        <v>332</v>
      </c>
      <c r="C29" s="954"/>
      <c r="D29" s="954"/>
      <c r="E29" s="954"/>
      <c r="F29" s="954"/>
      <c r="G29" s="954"/>
      <c r="H29" s="954"/>
      <c r="I29" s="954"/>
      <c r="J29" s="954"/>
      <c r="K29" s="954"/>
      <c r="L29" s="954"/>
      <c r="M29" s="955"/>
      <c r="N29" s="102"/>
      <c r="O29" s="102"/>
      <c r="P29" s="102"/>
      <c r="Q29" s="102"/>
      <c r="R29" s="102"/>
      <c r="S29" s="102"/>
      <c r="T29" s="102"/>
      <c r="U29" s="102"/>
      <c r="V29" s="40" t="str">
        <f t="shared" si="0"/>
        <v>-</v>
      </c>
      <c r="W29" s="40" t="str">
        <f t="shared" si="1"/>
        <v>-</v>
      </c>
      <c r="X29" s="40" t="str">
        <f t="shared" si="2"/>
        <v>-</v>
      </c>
      <c r="Y29" s="40" t="str">
        <f t="shared" si="3"/>
        <v>-</v>
      </c>
      <c r="Z29" s="141">
        <f>AVERAGE(Z4:Z28)</f>
        <v>0</v>
      </c>
      <c r="AD29" s="101"/>
      <c r="AE29" s="285"/>
      <c r="AF29" s="195"/>
      <c r="AG29" s="227"/>
    </row>
    <row r="30" spans="1:33" ht="13.8">
      <c r="A30" s="876" t="s">
        <v>209</v>
      </c>
      <c r="B30" s="918"/>
      <c r="C30" s="918"/>
      <c r="D30" s="918"/>
      <c r="E30" s="918"/>
      <c r="F30" s="918"/>
      <c r="G30" s="918"/>
      <c r="H30" s="918"/>
      <c r="I30" s="918"/>
      <c r="J30" s="918"/>
      <c r="AD30" s="101"/>
      <c r="AE30" s="647"/>
      <c r="AF30" s="195"/>
      <c r="AG30" s="227"/>
    </row>
    <row r="31" spans="1:33">
      <c r="A31" s="858" t="s">
        <v>250</v>
      </c>
      <c r="B31" s="858"/>
      <c r="C31" s="858"/>
      <c r="D31" s="858"/>
      <c r="E31" s="858"/>
      <c r="F31" s="858"/>
      <c r="G31" s="858"/>
      <c r="H31" s="858"/>
      <c r="I31" s="858"/>
      <c r="J31" s="858"/>
      <c r="AD31" s="99"/>
      <c r="AE31" s="99"/>
      <c r="AF31" s="99"/>
      <c r="AG31" s="99"/>
    </row>
    <row r="32" spans="1:33">
      <c r="A32" s="858"/>
      <c r="B32" s="858"/>
      <c r="C32" s="858"/>
      <c r="D32" s="858"/>
      <c r="E32" s="858"/>
      <c r="F32" s="858"/>
      <c r="G32" s="858"/>
      <c r="H32" s="858"/>
      <c r="I32" s="858"/>
      <c r="J32" s="858"/>
      <c r="R32" s="395"/>
      <c r="AD32" s="100"/>
      <c r="AE32" s="99"/>
      <c r="AF32" s="99"/>
      <c r="AG32" s="99"/>
    </row>
    <row r="33" spans="1:33">
      <c r="A33" s="858"/>
      <c r="B33" s="858"/>
      <c r="C33" s="858"/>
      <c r="D33" s="858"/>
      <c r="E33" s="858"/>
      <c r="F33" s="858"/>
      <c r="G33" s="858"/>
      <c r="H33" s="858"/>
      <c r="I33" s="858"/>
      <c r="J33" s="858"/>
      <c r="AD33" s="150"/>
      <c r="AE33" s="99"/>
      <c r="AF33" s="99"/>
      <c r="AG33" s="99"/>
    </row>
    <row r="34" spans="1:33" ht="50.25" customHeight="1">
      <c r="A34" s="853" t="s">
        <v>670</v>
      </c>
      <c r="B34" s="853" t="s">
        <v>668</v>
      </c>
      <c r="C34" s="853" t="s">
        <v>340</v>
      </c>
      <c r="D34" s="853" t="s">
        <v>0</v>
      </c>
      <c r="E34" s="853" t="s">
        <v>666</v>
      </c>
      <c r="F34" s="853" t="s">
        <v>832</v>
      </c>
      <c r="G34" s="853" t="s">
        <v>1</v>
      </c>
      <c r="H34" s="853" t="s">
        <v>645</v>
      </c>
      <c r="I34" s="853" t="s">
        <v>125</v>
      </c>
      <c r="J34" s="853" t="s">
        <v>802</v>
      </c>
      <c r="K34" s="853" t="s">
        <v>904</v>
      </c>
      <c r="L34" s="838" t="s">
        <v>432</v>
      </c>
      <c r="M34" s="853" t="s">
        <v>2</v>
      </c>
      <c r="N34" s="853" t="s">
        <v>210</v>
      </c>
      <c r="O34" s="853" t="s">
        <v>645</v>
      </c>
      <c r="P34" s="877" t="s">
        <v>3</v>
      </c>
      <c r="Q34" s="877"/>
      <c r="R34" s="877"/>
      <c r="S34" s="877"/>
      <c r="T34" s="877"/>
      <c r="U34" s="877"/>
      <c r="V34" s="877"/>
      <c r="W34" s="143"/>
      <c r="X34" s="818" t="s">
        <v>1007</v>
      </c>
      <c r="Y34" s="819"/>
      <c r="Z34" s="819"/>
      <c r="AA34" s="819"/>
      <c r="AB34" s="820"/>
      <c r="AD34" s="155"/>
      <c r="AE34" s="113"/>
      <c r="AF34" s="100"/>
      <c r="AG34" s="99"/>
    </row>
    <row r="35" spans="1:33" ht="39.6">
      <c r="A35" s="853"/>
      <c r="B35" s="853"/>
      <c r="C35" s="853"/>
      <c r="D35" s="853"/>
      <c r="E35" s="853"/>
      <c r="F35" s="853"/>
      <c r="G35" s="853"/>
      <c r="H35" s="853"/>
      <c r="I35" s="853"/>
      <c r="J35" s="853"/>
      <c r="K35" s="853"/>
      <c r="L35" s="839"/>
      <c r="M35" s="853"/>
      <c r="N35" s="853"/>
      <c r="O35" s="853"/>
      <c r="P35" s="38" t="s">
        <v>143</v>
      </c>
      <c r="Q35" s="38" t="s">
        <v>145</v>
      </c>
      <c r="R35" s="38" t="s">
        <v>144</v>
      </c>
      <c r="S35" s="38" t="s">
        <v>146</v>
      </c>
      <c r="T35" s="38" t="s">
        <v>147</v>
      </c>
      <c r="U35" s="38" t="s">
        <v>148</v>
      </c>
      <c r="V35" s="38" t="s">
        <v>149</v>
      </c>
      <c r="W35" s="38" t="s">
        <v>150</v>
      </c>
      <c r="X35" s="38" t="s">
        <v>459</v>
      </c>
      <c r="Y35" s="38" t="s">
        <v>454</v>
      </c>
      <c r="Z35" s="38" t="s">
        <v>455</v>
      </c>
      <c r="AA35" s="38" t="s">
        <v>456</v>
      </c>
      <c r="AB35" s="38" t="s">
        <v>457</v>
      </c>
      <c r="AD35" s="99"/>
      <c r="AE35" s="99"/>
      <c r="AF35" s="99"/>
      <c r="AG35" s="99"/>
    </row>
    <row r="36" spans="1:33" ht="119.25" customHeight="1">
      <c r="A36" s="857" t="s">
        <v>127</v>
      </c>
      <c r="B36" s="855" t="s">
        <v>78</v>
      </c>
      <c r="C36" s="855" t="s">
        <v>79</v>
      </c>
      <c r="D36" s="855" t="s">
        <v>253</v>
      </c>
      <c r="E36" s="855" t="s">
        <v>91</v>
      </c>
      <c r="F36" s="855" t="s">
        <v>92</v>
      </c>
      <c r="G36" s="856">
        <v>0.3</v>
      </c>
      <c r="H36" s="856">
        <v>0.7</v>
      </c>
      <c r="I36" s="855" t="s">
        <v>252</v>
      </c>
      <c r="J36" s="173" t="s">
        <v>306</v>
      </c>
      <c r="K36" s="389" t="s">
        <v>801</v>
      </c>
      <c r="L36" s="839"/>
      <c r="M36" s="173" t="s">
        <v>137</v>
      </c>
      <c r="N36" s="398">
        <f>0.018/100</f>
        <v>1.7999999999999998E-4</v>
      </c>
      <c r="O36" s="151" t="s">
        <v>559</v>
      </c>
      <c r="P36" s="563" t="s">
        <v>559</v>
      </c>
      <c r="Q36" s="262"/>
      <c r="R36" s="244" t="s">
        <v>559</v>
      </c>
      <c r="S36" s="262"/>
      <c r="T36" s="244" t="s">
        <v>559</v>
      </c>
      <c r="U36" s="263"/>
      <c r="V36" s="244" t="s">
        <v>559</v>
      </c>
      <c r="W36" s="327"/>
      <c r="X36" s="40" t="str">
        <f>IF(Q36,IF(Q36&lt;6%,100%,IF(AND(Q36=6%),79%,59%)),"-")</f>
        <v>-</v>
      </c>
      <c r="Y36" s="40" t="str">
        <f>IF(S36,IF(S36&lt;12%,100%,IF(AND(S36=12%),79%,59%)),"-")</f>
        <v>-</v>
      </c>
      <c r="Z36" s="40" t="str">
        <f>IF(U36,IF(U36&lt;12%,100%,IF(AND(U36=12%),79%,59%)),"-")</f>
        <v>-</v>
      </c>
      <c r="AA36" s="40" t="str">
        <f>IF(W36,IF(W36&lt;12%,100%,IF(AND(W36=12%),79%,59%)),"-")</f>
        <v>-</v>
      </c>
      <c r="AB36" s="40" t="str">
        <f>IFERROR(AVERAGE(X36:AA36),"-")</f>
        <v>-</v>
      </c>
      <c r="AD36" s="99"/>
      <c r="AE36" s="99"/>
      <c r="AF36" s="99"/>
      <c r="AG36" s="99"/>
    </row>
    <row r="37" spans="1:33" ht="138" customHeight="1">
      <c r="A37" s="857"/>
      <c r="B37" s="855"/>
      <c r="C37" s="855"/>
      <c r="D37" s="855"/>
      <c r="E37" s="855"/>
      <c r="F37" s="855"/>
      <c r="G37" s="856"/>
      <c r="H37" s="855"/>
      <c r="I37" s="855"/>
      <c r="J37" s="173" t="s">
        <v>307</v>
      </c>
      <c r="K37" s="173" t="s">
        <v>630</v>
      </c>
      <c r="L37" s="839"/>
      <c r="M37" s="173" t="s">
        <v>137</v>
      </c>
      <c r="N37" s="257">
        <v>20</v>
      </c>
      <c r="O37" s="258" t="s">
        <v>1047</v>
      </c>
      <c r="P37" s="562" t="s">
        <v>1090</v>
      </c>
      <c r="Q37" s="191"/>
      <c r="R37" s="562" t="s">
        <v>1090</v>
      </c>
      <c r="S37" s="191"/>
      <c r="T37" s="562" t="s">
        <v>1090</v>
      </c>
      <c r="U37" s="191"/>
      <c r="V37" s="562" t="s">
        <v>1090</v>
      </c>
      <c r="W37" s="191"/>
      <c r="X37" s="95" t="str">
        <f>IF(Q37,IF(Q37&lt;=30%,100%,0%),"-")</f>
        <v>-</v>
      </c>
      <c r="Y37" s="95" t="str">
        <f>IF(S37,IF(S37&lt;=30%,100%,0%),"-")</f>
        <v>-</v>
      </c>
      <c r="Z37" s="95" t="str">
        <f>IF(U37,IF(U37&lt;=30%,100%,0%),"-")</f>
        <v>-</v>
      </c>
      <c r="AA37" s="95" t="str">
        <f>IF(W37,IF(W37&lt;=30%,100%,0%),"-")</f>
        <v>-</v>
      </c>
      <c r="AB37" s="40" t="str">
        <f t="shared" ref="AB37:AB41" si="26">IFERROR(AVERAGE(X37:AA37),"-")</f>
        <v>-</v>
      </c>
      <c r="AD37" s="99"/>
      <c r="AE37" s="99"/>
      <c r="AF37" s="99"/>
      <c r="AG37" s="99"/>
    </row>
    <row r="38" spans="1:33" ht="81" customHeight="1">
      <c r="A38" s="857"/>
      <c r="B38" s="855"/>
      <c r="C38" s="855"/>
      <c r="D38" s="855"/>
      <c r="E38" s="855"/>
      <c r="F38" s="855"/>
      <c r="G38" s="856"/>
      <c r="H38" s="855"/>
      <c r="I38" s="855"/>
      <c r="J38" s="175" t="s">
        <v>308</v>
      </c>
      <c r="K38" s="173" t="s">
        <v>309</v>
      </c>
      <c r="L38" s="839"/>
      <c r="M38" s="173" t="s">
        <v>137</v>
      </c>
      <c r="N38" s="397">
        <v>1.5999999999999999E-5</v>
      </c>
      <c r="O38" s="148" t="s">
        <v>289</v>
      </c>
      <c r="P38" s="244" t="s">
        <v>289</v>
      </c>
      <c r="Q38" s="262"/>
      <c r="R38" s="244" t="s">
        <v>289</v>
      </c>
      <c r="S38" s="263"/>
      <c r="T38" s="244" t="s">
        <v>289</v>
      </c>
      <c r="U38" s="264"/>
      <c r="V38" s="244" t="s">
        <v>289</v>
      </c>
      <c r="W38" s="328"/>
      <c r="X38" s="40" t="str">
        <f>IF(Q38,IF(Q38&lt;1%,100%,IF(AND(Q38=1%),79%,59%)),"-")</f>
        <v>-</v>
      </c>
      <c r="Y38" s="40" t="str">
        <f>IF(S38,IF(S38&lt;1%,100%,IF(AND(S38=1%),79%,59%)),"-")</f>
        <v>-</v>
      </c>
      <c r="Z38" s="40" t="str">
        <f>IF(U38,IF(U38&lt;1%,100%,IF(AND(U38=1%),79%,59%)),"-")</f>
        <v>-</v>
      </c>
      <c r="AA38" s="40" t="str">
        <f>IF(W38,IF(W38&lt;1%,100%,IF(AND(W38=1%),79%,59%)),"-")</f>
        <v>-</v>
      </c>
      <c r="AB38" s="40" t="str">
        <f t="shared" si="26"/>
        <v>-</v>
      </c>
      <c r="AD38" s="99"/>
      <c r="AE38" s="99"/>
      <c r="AF38" s="99"/>
      <c r="AG38" s="99"/>
    </row>
    <row r="39" spans="1:33" ht="81" customHeight="1">
      <c r="A39" s="857"/>
      <c r="B39" s="855"/>
      <c r="C39" s="855"/>
      <c r="D39" s="855"/>
      <c r="E39" s="855"/>
      <c r="F39" s="855"/>
      <c r="G39" s="856"/>
      <c r="H39" s="855"/>
      <c r="I39" s="855"/>
      <c r="J39" s="175" t="s">
        <v>909</v>
      </c>
      <c r="K39" s="389" t="s">
        <v>804</v>
      </c>
      <c r="L39" s="839"/>
      <c r="M39" s="389" t="s">
        <v>137</v>
      </c>
      <c r="N39" s="148" t="s">
        <v>803</v>
      </c>
      <c r="O39" s="148" t="s">
        <v>803</v>
      </c>
      <c r="P39" s="244">
        <v>5</v>
      </c>
      <c r="Q39" s="191"/>
      <c r="R39" s="244">
        <v>5</v>
      </c>
      <c r="S39" s="263"/>
      <c r="T39" s="244">
        <v>5</v>
      </c>
      <c r="U39" s="191"/>
      <c r="V39" s="244">
        <v>5</v>
      </c>
      <c r="W39" s="328"/>
      <c r="X39" s="95">
        <f t="shared" ref="X39" si="27">IFERROR((Q39*100%)/P39,"-")</f>
        <v>0</v>
      </c>
      <c r="Y39" s="95">
        <f t="shared" ref="Y39" si="28">IFERROR((S39*100%)/R39,"-")</f>
        <v>0</v>
      </c>
      <c r="Z39" s="95">
        <f t="shared" ref="Z39" si="29">IFERROR((U39*100%)/T39,"-")</f>
        <v>0</v>
      </c>
      <c r="AA39" s="95">
        <f t="shared" ref="AA39" si="30">IFERROR((W39*100%)/V39,"-")</f>
        <v>0</v>
      </c>
      <c r="AB39" s="95">
        <f t="shared" si="26"/>
        <v>0</v>
      </c>
      <c r="AD39" s="99"/>
      <c r="AE39" s="99"/>
      <c r="AF39" s="99"/>
      <c r="AG39" s="99"/>
    </row>
    <row r="40" spans="1:33" ht="121.5" customHeight="1">
      <c r="A40" s="857"/>
      <c r="B40" s="991" t="s">
        <v>593</v>
      </c>
      <c r="C40" s="991"/>
      <c r="D40" s="991"/>
      <c r="E40" s="991"/>
      <c r="F40" s="991"/>
      <c r="G40" s="991"/>
      <c r="H40" s="991"/>
      <c r="I40" s="991"/>
      <c r="J40" s="175" t="s">
        <v>596</v>
      </c>
      <c r="K40" s="173" t="s">
        <v>597</v>
      </c>
      <c r="L40" s="839"/>
      <c r="M40" s="173" t="s">
        <v>137</v>
      </c>
      <c r="N40" s="378">
        <v>0.76800000000000002</v>
      </c>
      <c r="O40" s="148" t="s">
        <v>595</v>
      </c>
      <c r="P40" s="244">
        <v>0</v>
      </c>
      <c r="Q40" s="191"/>
      <c r="R40" s="244">
        <v>0</v>
      </c>
      <c r="S40" s="191"/>
      <c r="T40" s="244">
        <v>0</v>
      </c>
      <c r="U40" s="191"/>
      <c r="V40" s="244">
        <v>0.9</v>
      </c>
      <c r="W40" s="337"/>
      <c r="X40" s="40" t="str">
        <f>IF(Q40,IF(Q40&lt;30%,0%,IF(Q40&lt;55%,59%,IF(Q40&lt;90%,79%,IF(Q40&gt;=90%,100%)))),"-")</f>
        <v>-</v>
      </c>
      <c r="Y40" s="40" t="str">
        <f>IF(S40,IF(S40&lt;30%,0%,IF(S40&lt;55%,59%,IF(S40&lt;90%,79%,IF(S40&gt;=90%,100%)))),"-")</f>
        <v>-</v>
      </c>
      <c r="Z40" s="40" t="str">
        <f>IF(U40,IF(U40&lt;30%,0%,IF(U40&lt;55%,59%,IF(U40&lt;90%,79%,IF(U40&gt;=90%,100%)))),"-")</f>
        <v>-</v>
      </c>
      <c r="AA40" s="40" t="str">
        <f>IF(W40,IF(W40&lt;30%,0%,IF(W40&lt;55%,59%,IF(W40&lt;90%,79%,IF(W40&gt;=90%,100%)))),"-")</f>
        <v>-</v>
      </c>
      <c r="AB40" s="40" t="str">
        <f t="shared" si="26"/>
        <v>-</v>
      </c>
      <c r="AD40" s="99"/>
      <c r="AE40" s="99"/>
      <c r="AF40" s="99"/>
      <c r="AG40" s="99"/>
    </row>
    <row r="41" spans="1:33" ht="91.5" customHeight="1">
      <c r="A41" s="857"/>
      <c r="B41" s="991"/>
      <c r="C41" s="991"/>
      <c r="D41" s="991"/>
      <c r="E41" s="991"/>
      <c r="F41" s="991"/>
      <c r="G41" s="991"/>
      <c r="H41" s="991"/>
      <c r="I41" s="991"/>
      <c r="J41" s="175" t="s">
        <v>599</v>
      </c>
      <c r="K41" s="175" t="s">
        <v>600</v>
      </c>
      <c r="L41" s="840"/>
      <c r="M41" s="533" t="s">
        <v>988</v>
      </c>
      <c r="N41" s="217">
        <v>90</v>
      </c>
      <c r="O41" s="174" t="s">
        <v>601</v>
      </c>
      <c r="P41" s="565">
        <v>0.9</v>
      </c>
      <c r="Q41" s="191"/>
      <c r="R41" s="565">
        <v>0.9</v>
      </c>
      <c r="S41" s="210"/>
      <c r="T41" s="565">
        <v>0.9</v>
      </c>
      <c r="U41" s="210"/>
      <c r="V41" s="565">
        <v>0.9</v>
      </c>
      <c r="W41" s="332"/>
      <c r="X41" s="40" t="str">
        <f>IF(Q41,IF(Q41&lt;30%,0%,IF(Q41&lt;55%,59%,IF(Q41&lt;90%,79%,IF(Q41&gt;=90%,100%)))),"-")</f>
        <v>-</v>
      </c>
      <c r="Y41" s="40" t="str">
        <f>IF(S41,IF(S41&lt;30%,0%,IF(S41&lt;55%,59%,IF(S41&lt;90%,79%,IF(S41&gt;=90%,100%)))),"-")</f>
        <v>-</v>
      </c>
      <c r="Z41" s="40" t="str">
        <f>IF(U41,IF(U41&lt;30%,0%,IF(U41&lt;55%,59%,IF(U41&lt;90%,79%,IF(U41&gt;=90%,100%)))),"-")</f>
        <v>-</v>
      </c>
      <c r="AA41" s="40" t="str">
        <f>IF(W41,IF(W41&lt;30%,0%,IF(W41&lt;55%,59%,IF(W41&lt;90%,79%,IF(W41&gt;=90%,100%)))),"-")</f>
        <v>-</v>
      </c>
      <c r="AB41" s="40" t="str">
        <f t="shared" si="26"/>
        <v>-</v>
      </c>
      <c r="AD41" s="99"/>
      <c r="AE41" s="99"/>
      <c r="AF41" s="99"/>
      <c r="AG41" s="99"/>
    </row>
    <row r="42" spans="1:33" ht="40.5" customHeight="1">
      <c r="A42" s="966" t="s">
        <v>332</v>
      </c>
      <c r="B42" s="967"/>
      <c r="C42" s="967"/>
      <c r="D42" s="967"/>
      <c r="E42" s="967"/>
      <c r="F42" s="967"/>
      <c r="G42" s="967"/>
      <c r="H42" s="967"/>
      <c r="I42" s="967"/>
      <c r="J42" s="967"/>
      <c r="K42" s="967"/>
      <c r="L42" s="968"/>
      <c r="M42" s="176"/>
      <c r="N42" s="176"/>
      <c r="O42" s="176"/>
      <c r="P42" s="176"/>
      <c r="Q42" s="176"/>
      <c r="R42" s="176"/>
      <c r="S42" s="176"/>
      <c r="T42" s="176"/>
      <c r="U42" s="176"/>
      <c r="V42" s="176"/>
      <c r="W42" s="176"/>
      <c r="X42" s="207">
        <f>AVERAGE(X36:X40)</f>
        <v>0</v>
      </c>
      <c r="Y42" s="207">
        <f t="shared" ref="Y42:Z42" si="31">AVERAGE(Y36:Y40)</f>
        <v>0</v>
      </c>
      <c r="Z42" s="207">
        <f t="shared" si="31"/>
        <v>0</v>
      </c>
      <c r="AA42" s="207">
        <f>AVERAGE(AA36:AA40)</f>
        <v>0</v>
      </c>
      <c r="AB42" s="259">
        <f>AVERAGE(AB36:AB41)</f>
        <v>0</v>
      </c>
      <c r="AD42" s="99"/>
      <c r="AE42" s="99"/>
      <c r="AF42" s="99"/>
      <c r="AG42" s="99"/>
    </row>
    <row r="45" spans="1:33">
      <c r="Q45" s="209"/>
      <c r="S45" s="395"/>
    </row>
    <row r="47" spans="1:33">
      <c r="T47" s="396"/>
    </row>
    <row r="69" spans="19:19">
      <c r="S69" s="98">
        <v>0</v>
      </c>
    </row>
  </sheetData>
  <mergeCells count="107">
    <mergeCell ref="AE2:AG2"/>
    <mergeCell ref="X34:AB34"/>
    <mergeCell ref="P34:V34"/>
    <mergeCell ref="A34:A35"/>
    <mergeCell ref="B34:B35"/>
    <mergeCell ref="C34:C35"/>
    <mergeCell ref="D34:D35"/>
    <mergeCell ref="E34:E35"/>
    <mergeCell ref="F34:F35"/>
    <mergeCell ref="M2:M3"/>
    <mergeCell ref="A2:A3"/>
    <mergeCell ref="B2:B3"/>
    <mergeCell ref="C2:C3"/>
    <mergeCell ref="D2:D3"/>
    <mergeCell ref="E2:E3"/>
    <mergeCell ref="A4:A9"/>
    <mergeCell ref="B4:B9"/>
    <mergeCell ref="C4:C9"/>
    <mergeCell ref="D4:D9"/>
    <mergeCell ref="A31:J33"/>
    <mergeCell ref="A22:A23"/>
    <mergeCell ref="B22:B23"/>
    <mergeCell ref="C22:C23"/>
    <mergeCell ref="A30:J30"/>
    <mergeCell ref="A42:L42"/>
    <mergeCell ref="N34:N35"/>
    <mergeCell ref="O34:O35"/>
    <mergeCell ref="B40:I41"/>
    <mergeCell ref="A36:A41"/>
    <mergeCell ref="I36:I39"/>
    <mergeCell ref="H36:H39"/>
    <mergeCell ref="G36:G39"/>
    <mergeCell ref="F36:F39"/>
    <mergeCell ref="E36:E39"/>
    <mergeCell ref="D36:D39"/>
    <mergeCell ref="C36:C39"/>
    <mergeCell ref="B36:B39"/>
    <mergeCell ref="K34:K35"/>
    <mergeCell ref="M34:M35"/>
    <mergeCell ref="G34:G35"/>
    <mergeCell ref="H34:H35"/>
    <mergeCell ref="I34:I35"/>
    <mergeCell ref="J34:J35"/>
    <mergeCell ref="L34:L41"/>
    <mergeCell ref="F11:F12"/>
    <mergeCell ref="E11:E12"/>
    <mergeCell ref="D26:D27"/>
    <mergeCell ref="B29:M29"/>
    <mergeCell ref="D10:D16"/>
    <mergeCell ref="C17:D17"/>
    <mergeCell ref="C18:C19"/>
    <mergeCell ref="F26:F27"/>
    <mergeCell ref="E14:E15"/>
    <mergeCell ref="F14:F15"/>
    <mergeCell ref="B24:B28"/>
    <mergeCell ref="C24:C28"/>
    <mergeCell ref="F24:F25"/>
    <mergeCell ref="B10:B19"/>
    <mergeCell ref="C10:C16"/>
    <mergeCell ref="G26:G27"/>
    <mergeCell ref="H26:H27"/>
    <mergeCell ref="A1:D1"/>
    <mergeCell ref="F2:F3"/>
    <mergeCell ref="L2:L27"/>
    <mergeCell ref="I18:I19"/>
    <mergeCell ref="G20:G21"/>
    <mergeCell ref="H20:H21"/>
    <mergeCell ref="D18:D19"/>
    <mergeCell ref="D22:D23"/>
    <mergeCell ref="E22:E23"/>
    <mergeCell ref="E18:E19"/>
    <mergeCell ref="F18:F19"/>
    <mergeCell ref="E26:E27"/>
    <mergeCell ref="A20:A21"/>
    <mergeCell ref="D24:D25"/>
    <mergeCell ref="E24:E25"/>
    <mergeCell ref="A24:A28"/>
    <mergeCell ref="B20:B21"/>
    <mergeCell ref="C20:C21"/>
    <mergeCell ref="D20:D21"/>
    <mergeCell ref="E20:E21"/>
    <mergeCell ref="F20:F21"/>
    <mergeCell ref="A10:A19"/>
    <mergeCell ref="E7:E8"/>
    <mergeCell ref="F7:F8"/>
    <mergeCell ref="G7:G8"/>
    <mergeCell ref="H7:H8"/>
    <mergeCell ref="I7:I8"/>
    <mergeCell ref="N2:T2"/>
    <mergeCell ref="V2:Z2"/>
    <mergeCell ref="I26:I27"/>
    <mergeCell ref="G2:G3"/>
    <mergeCell ref="G18:G19"/>
    <mergeCell ref="H18:H19"/>
    <mergeCell ref="H2:H3"/>
    <mergeCell ref="I2:I3"/>
    <mergeCell ref="J2:J3"/>
    <mergeCell ref="K2:K3"/>
    <mergeCell ref="G14:G15"/>
    <mergeCell ref="H14:H15"/>
    <mergeCell ref="I14:I15"/>
    <mergeCell ref="I11:I12"/>
    <mergeCell ref="H11:H12"/>
    <mergeCell ref="G11:G12"/>
    <mergeCell ref="G24:G25"/>
    <mergeCell ref="H24:H25"/>
    <mergeCell ref="I24:I25"/>
  </mergeCells>
  <conditionalFormatting sqref="X36:AB36 Z20:Z21 V29:Y29 X38:AB40 AB37 V4:Z20 V23:Z28">
    <cfRule type="cellIs" dxfId="1200" priority="573" operator="lessThan">
      <formula>0.6</formula>
    </cfRule>
    <cfRule type="cellIs" dxfId="1199" priority="574" operator="between">
      <formula>60%</formula>
      <formula>79%</formula>
    </cfRule>
    <cfRule type="cellIs" dxfId="1198" priority="575" operator="between">
      <formula>80%</formula>
      <formula>100%</formula>
    </cfRule>
  </conditionalFormatting>
  <conditionalFormatting sqref="X40:AA40">
    <cfRule type="cellIs" dxfId="1197" priority="485" operator="lessThanOrEqual">
      <formula>30%</formula>
    </cfRule>
    <cfRule type="cellIs" dxfId="1196" priority="486" operator="between">
      <formula>30%</formula>
      <formula>55%</formula>
    </cfRule>
    <cfRule type="cellIs" dxfId="1195" priority="487" operator="between">
      <formula>56%</formula>
      <formula>79%</formula>
    </cfRule>
    <cfRule type="cellIs" dxfId="1194" priority="488" operator="greaterThanOrEqual">
      <formula>80%</formula>
    </cfRule>
  </conditionalFormatting>
  <conditionalFormatting sqref="V22:Z22">
    <cfRule type="cellIs" dxfId="1193" priority="104" operator="lessThan">
      <formula>0.6</formula>
    </cfRule>
    <cfRule type="cellIs" dxfId="1192" priority="105" operator="between">
      <formula>60%</formula>
      <formula>79%</formula>
    </cfRule>
    <cfRule type="cellIs" dxfId="1191" priority="106" operator="between">
      <formula>80%</formula>
      <formula>100%</formula>
    </cfRule>
  </conditionalFormatting>
  <conditionalFormatting sqref="V21:Y21">
    <cfRule type="cellIs" dxfId="1190" priority="101" operator="lessThan">
      <formula>0.6</formula>
    </cfRule>
    <cfRule type="cellIs" dxfId="1189" priority="102" operator="between">
      <formula>60%</formula>
      <formula>79%</formula>
    </cfRule>
    <cfRule type="cellIs" dxfId="1188" priority="103" operator="between">
      <formula>80%</formula>
      <formula>100%</formula>
    </cfRule>
  </conditionalFormatting>
  <conditionalFormatting sqref="V21:Y21">
    <cfRule type="cellIs" dxfId="1187" priority="98" operator="lessThan">
      <formula>0.6</formula>
    </cfRule>
    <cfRule type="cellIs" dxfId="1186" priority="99" operator="between">
      <formula>60%</formula>
      <formula>79%</formula>
    </cfRule>
    <cfRule type="cellIs" dxfId="1185" priority="100" operator="between">
      <formula>80%</formula>
      <formula>100%</formula>
    </cfRule>
  </conditionalFormatting>
  <conditionalFormatting sqref="V21:Y21">
    <cfRule type="cellIs" dxfId="1184" priority="95" operator="lessThan">
      <formula>0.6</formula>
    </cfRule>
    <cfRule type="cellIs" dxfId="1183" priority="96" operator="between">
      <formula>60%</formula>
      <formula>79%</formula>
    </cfRule>
    <cfRule type="cellIs" dxfId="1182" priority="97" operator="between">
      <formula>80%</formula>
      <formula>100%</formula>
    </cfRule>
  </conditionalFormatting>
  <conditionalFormatting sqref="V21:Y21">
    <cfRule type="cellIs" dxfId="1181" priority="92" operator="lessThan">
      <formula>0.6</formula>
    </cfRule>
    <cfRule type="cellIs" dxfId="1180" priority="93" operator="between">
      <formula>60%</formula>
      <formula>79%</formula>
    </cfRule>
    <cfRule type="cellIs" dxfId="1179" priority="94" operator="between">
      <formula>80%</formula>
      <formula>100%</formula>
    </cfRule>
  </conditionalFormatting>
  <conditionalFormatting sqref="V21:Y21">
    <cfRule type="cellIs" dxfId="1178" priority="89" operator="lessThan">
      <formula>0.6</formula>
    </cfRule>
    <cfRule type="cellIs" dxfId="1177" priority="90" operator="between">
      <formula>60%</formula>
      <formula>79%</formula>
    </cfRule>
    <cfRule type="cellIs" dxfId="1176" priority="91" operator="between">
      <formula>80%</formula>
      <formula>100%</formula>
    </cfRule>
  </conditionalFormatting>
  <conditionalFormatting sqref="V21:Y21">
    <cfRule type="cellIs" dxfId="1175" priority="86" operator="lessThan">
      <formula>0.6</formula>
    </cfRule>
    <cfRule type="cellIs" dxfId="1174" priority="87" operator="between">
      <formula>60%</formula>
      <formula>79%</formula>
    </cfRule>
    <cfRule type="cellIs" dxfId="1173" priority="88" operator="between">
      <formula>80%</formula>
      <formula>100%</formula>
    </cfRule>
  </conditionalFormatting>
  <conditionalFormatting sqref="V21:Y21">
    <cfRule type="cellIs" dxfId="1172" priority="83" operator="lessThan">
      <formula>0.6</formula>
    </cfRule>
    <cfRule type="cellIs" dxfId="1171" priority="84" operator="between">
      <formula>60%</formula>
      <formula>79%</formula>
    </cfRule>
    <cfRule type="cellIs" dxfId="1170" priority="85" operator="between">
      <formula>80%</formula>
      <formula>100%</formula>
    </cfRule>
  </conditionalFormatting>
  <conditionalFormatting sqref="V21:Y21">
    <cfRule type="cellIs" dxfId="1169" priority="80" operator="lessThan">
      <formula>0.6</formula>
    </cfRule>
    <cfRule type="cellIs" dxfId="1168" priority="81" operator="between">
      <formula>60%</formula>
      <formula>79%</formula>
    </cfRule>
    <cfRule type="cellIs" dxfId="1167" priority="82" operator="between">
      <formula>80%</formula>
      <formula>100%</formula>
    </cfRule>
  </conditionalFormatting>
  <conditionalFormatting sqref="V21:Y21">
    <cfRule type="cellIs" dxfId="1166" priority="77" operator="lessThan">
      <formula>0.6</formula>
    </cfRule>
    <cfRule type="cellIs" dxfId="1165" priority="78" operator="between">
      <formula>60%</formula>
      <formula>79%</formula>
    </cfRule>
    <cfRule type="cellIs" dxfId="1164" priority="79" operator="between">
      <formula>80%</formula>
      <formula>100%</formula>
    </cfRule>
  </conditionalFormatting>
  <conditionalFormatting sqref="V21:Y21">
    <cfRule type="cellIs" dxfId="1163" priority="74" operator="lessThan">
      <formula>0.6</formula>
    </cfRule>
    <cfRule type="cellIs" dxfId="1162" priority="75" operator="between">
      <formula>60%</formula>
      <formula>79%</formula>
    </cfRule>
    <cfRule type="cellIs" dxfId="1161" priority="76" operator="between">
      <formula>80%</formula>
      <formula>100%</formula>
    </cfRule>
  </conditionalFormatting>
  <conditionalFormatting sqref="V21:Y21">
    <cfRule type="cellIs" dxfId="1160" priority="71" operator="lessThan">
      <formula>0.6</formula>
    </cfRule>
    <cfRule type="cellIs" dxfId="1159" priority="72" operator="between">
      <formula>60%</formula>
      <formula>79%</formula>
    </cfRule>
    <cfRule type="cellIs" dxfId="1158" priority="73" operator="between">
      <formula>80%</formula>
      <formula>100%</formula>
    </cfRule>
  </conditionalFormatting>
  <conditionalFormatting sqref="V21:Y21">
    <cfRule type="cellIs" dxfId="1157" priority="68" operator="lessThan">
      <formula>0.6</formula>
    </cfRule>
    <cfRule type="cellIs" dxfId="1156" priority="69" operator="between">
      <formula>60%</formula>
      <formula>79%</formula>
    </cfRule>
    <cfRule type="cellIs" dxfId="1155" priority="70" operator="between">
      <formula>80%</formula>
      <formula>100%</formula>
    </cfRule>
  </conditionalFormatting>
  <conditionalFormatting sqref="V21:Y21">
    <cfRule type="cellIs" dxfId="1154" priority="65" operator="lessThan">
      <formula>0.6</formula>
    </cfRule>
    <cfRule type="cellIs" dxfId="1153" priority="66" operator="between">
      <formula>60%</formula>
      <formula>79%</formula>
    </cfRule>
    <cfRule type="cellIs" dxfId="1152" priority="67" operator="between">
      <formula>80%</formula>
      <formula>100%</formula>
    </cfRule>
  </conditionalFormatting>
  <conditionalFormatting sqref="V21:Y21">
    <cfRule type="cellIs" dxfId="1151" priority="62" operator="lessThan">
      <formula>0.6</formula>
    </cfRule>
    <cfRule type="cellIs" dxfId="1150" priority="63" operator="between">
      <formula>60%</formula>
      <formula>79%</formula>
    </cfRule>
    <cfRule type="cellIs" dxfId="1149" priority="64" operator="between">
      <formula>80%</formula>
      <formula>100%</formula>
    </cfRule>
  </conditionalFormatting>
  <conditionalFormatting sqref="V21:Y21">
    <cfRule type="cellIs" dxfId="1148" priority="59" operator="lessThan">
      <formula>0.6</formula>
    </cfRule>
    <cfRule type="cellIs" dxfId="1147" priority="60" operator="between">
      <formula>60%</formula>
      <formula>79%</formula>
    </cfRule>
    <cfRule type="cellIs" dxfId="1146" priority="61" operator="between">
      <formula>80%</formula>
      <formula>100%</formula>
    </cfRule>
  </conditionalFormatting>
  <conditionalFormatting sqref="V21:Y21">
    <cfRule type="cellIs" dxfId="1145" priority="56" operator="lessThan">
      <formula>0.6</formula>
    </cfRule>
    <cfRule type="cellIs" dxfId="1144" priority="57" operator="between">
      <formula>60%</formula>
      <formula>79%</formula>
    </cfRule>
    <cfRule type="cellIs" dxfId="1143" priority="58" operator="between">
      <formula>80%</formula>
      <formula>100%</formula>
    </cfRule>
  </conditionalFormatting>
  <conditionalFormatting sqref="V21:Y21">
    <cfRule type="cellIs" dxfId="1142" priority="53" operator="lessThan">
      <formula>0.6</formula>
    </cfRule>
    <cfRule type="cellIs" dxfId="1141" priority="54" operator="between">
      <formula>60%</formula>
      <formula>79%</formula>
    </cfRule>
    <cfRule type="cellIs" dxfId="1140" priority="55" operator="between">
      <formula>80%</formula>
      <formula>100%</formula>
    </cfRule>
  </conditionalFormatting>
  <conditionalFormatting sqref="V21:Y21">
    <cfRule type="cellIs" dxfId="1139" priority="50" operator="lessThan">
      <formula>0.6</formula>
    </cfRule>
    <cfRule type="cellIs" dxfId="1138" priority="51" operator="between">
      <formula>60%</formula>
      <formula>79%</formula>
    </cfRule>
    <cfRule type="cellIs" dxfId="1137" priority="52" operator="between">
      <formula>80%</formula>
      <formula>100%</formula>
    </cfRule>
  </conditionalFormatting>
  <conditionalFormatting sqref="V21:Y21">
    <cfRule type="cellIs" dxfId="1136" priority="47" operator="lessThan">
      <formula>0.6</formula>
    </cfRule>
    <cfRule type="cellIs" dxfId="1135" priority="48" operator="between">
      <formula>60%</formula>
      <formula>79%</formula>
    </cfRule>
    <cfRule type="cellIs" dxfId="1134" priority="49" operator="between">
      <formula>80%</formula>
      <formula>100%</formula>
    </cfRule>
  </conditionalFormatting>
  <conditionalFormatting sqref="V21:Y21">
    <cfRule type="cellIs" dxfId="1133" priority="44" operator="lessThan">
      <formula>0.6</formula>
    </cfRule>
    <cfRule type="cellIs" dxfId="1132" priority="45" operator="between">
      <formula>60%</formula>
      <formula>79%</formula>
    </cfRule>
    <cfRule type="cellIs" dxfId="1131" priority="46" operator="between">
      <formula>80%</formula>
      <formula>100%</formula>
    </cfRule>
  </conditionalFormatting>
  <conditionalFormatting sqref="V21:Y21">
    <cfRule type="cellIs" dxfId="1130" priority="41" operator="lessThan">
      <formula>0.6</formula>
    </cfRule>
    <cfRule type="cellIs" dxfId="1129" priority="42" operator="between">
      <formula>60%</formula>
      <formula>79%</formula>
    </cfRule>
    <cfRule type="cellIs" dxfId="1128" priority="43" operator="between">
      <formula>80%</formula>
      <formula>100%</formula>
    </cfRule>
  </conditionalFormatting>
  <conditionalFormatting sqref="V21:Y21">
    <cfRule type="cellIs" dxfId="1127" priority="38" operator="lessThan">
      <formula>0.6</formula>
    </cfRule>
    <cfRule type="cellIs" dxfId="1126" priority="39" operator="between">
      <formula>60%</formula>
      <formula>79%</formula>
    </cfRule>
    <cfRule type="cellIs" dxfId="1125" priority="40" operator="between">
      <formula>80%</formula>
      <formula>100%</formula>
    </cfRule>
  </conditionalFormatting>
  <conditionalFormatting sqref="V21:Y21">
    <cfRule type="cellIs" dxfId="1124" priority="35" operator="lessThan">
      <formula>0.6</formula>
    </cfRule>
    <cfRule type="cellIs" dxfId="1123" priority="36" operator="between">
      <formula>60%</formula>
      <formula>79%</formula>
    </cfRule>
    <cfRule type="cellIs" dxfId="1122" priority="37" operator="between">
      <formula>80%</formula>
      <formula>100%</formula>
    </cfRule>
  </conditionalFormatting>
  <conditionalFormatting sqref="V21:Y21">
    <cfRule type="cellIs" dxfId="1121" priority="32" operator="lessThan">
      <formula>0.6</formula>
    </cfRule>
    <cfRule type="cellIs" dxfId="1120" priority="33" operator="between">
      <formula>60%</formula>
      <formula>79%</formula>
    </cfRule>
    <cfRule type="cellIs" dxfId="1119" priority="34" operator="between">
      <formula>80%</formula>
      <formula>100%</formula>
    </cfRule>
  </conditionalFormatting>
  <conditionalFormatting sqref="V21:Y21">
    <cfRule type="cellIs" dxfId="1118" priority="29" operator="lessThan">
      <formula>0.6</formula>
    </cfRule>
    <cfRule type="cellIs" dxfId="1117" priority="30" operator="between">
      <formula>60%</formula>
      <formula>79%</formula>
    </cfRule>
    <cfRule type="cellIs" dxfId="1116" priority="31" operator="between">
      <formula>80%</formula>
      <formula>100%</formula>
    </cfRule>
  </conditionalFormatting>
  <conditionalFormatting sqref="V21:Y21">
    <cfRule type="cellIs" dxfId="1115" priority="26" operator="lessThan">
      <formula>0.6</formula>
    </cfRule>
    <cfRule type="cellIs" dxfId="1114" priority="27" operator="between">
      <formula>60%</formula>
      <formula>79%</formula>
    </cfRule>
    <cfRule type="cellIs" dxfId="1113" priority="28" operator="between">
      <formula>80%</formula>
      <formula>100%</formula>
    </cfRule>
  </conditionalFormatting>
  <conditionalFormatting sqref="V21:Y21">
    <cfRule type="cellIs" dxfId="1112" priority="23" operator="lessThan">
      <formula>0.6</formula>
    </cfRule>
    <cfRule type="cellIs" dxfId="1111" priority="24" operator="between">
      <formula>60%</formula>
      <formula>79%</formula>
    </cfRule>
    <cfRule type="cellIs" dxfId="1110" priority="25" operator="between">
      <formula>80%</formula>
      <formula>100%</formula>
    </cfRule>
  </conditionalFormatting>
  <conditionalFormatting sqref="V21:Y21">
    <cfRule type="cellIs" dxfId="1109" priority="20" operator="lessThan">
      <formula>0.6</formula>
    </cfRule>
    <cfRule type="cellIs" dxfId="1108" priority="21" operator="between">
      <formula>60%</formula>
      <formula>79%</formula>
    </cfRule>
    <cfRule type="cellIs" dxfId="1107" priority="22" operator="between">
      <formula>80%</formula>
      <formula>100%</formula>
    </cfRule>
  </conditionalFormatting>
  <conditionalFormatting sqref="V21:Y21">
    <cfRule type="cellIs" dxfId="1106" priority="17" operator="lessThan">
      <formula>0.6</formula>
    </cfRule>
    <cfRule type="cellIs" dxfId="1105" priority="18" operator="between">
      <formula>60%</formula>
      <formula>79%</formula>
    </cfRule>
    <cfRule type="cellIs" dxfId="1104" priority="19" operator="between">
      <formula>80%</formula>
      <formula>100%</formula>
    </cfRule>
  </conditionalFormatting>
  <conditionalFormatting sqref="V21:Y21">
    <cfRule type="cellIs" dxfId="1103" priority="14" operator="lessThan">
      <formula>0.6</formula>
    </cfRule>
    <cfRule type="cellIs" dxfId="1102" priority="15" operator="between">
      <formula>60%</formula>
      <formula>79%</formula>
    </cfRule>
    <cfRule type="cellIs" dxfId="1101" priority="16" operator="between">
      <formula>80%</formula>
      <formula>100%</formula>
    </cfRule>
  </conditionalFormatting>
  <conditionalFormatting sqref="X37:AA37">
    <cfRule type="cellIs" dxfId="1100" priority="11" operator="lessThan">
      <formula>0.6</formula>
    </cfRule>
    <cfRule type="cellIs" dxfId="1099" priority="12" operator="between">
      <formula>60%</formula>
      <formula>79%</formula>
    </cfRule>
    <cfRule type="cellIs" dxfId="1098" priority="13" operator="between">
      <formula>80%</formula>
      <formula>100%</formula>
    </cfRule>
  </conditionalFormatting>
  <conditionalFormatting sqref="AB41">
    <cfRule type="cellIs" dxfId="1097" priority="5" operator="lessThan">
      <formula>0.6</formula>
    </cfRule>
    <cfRule type="cellIs" dxfId="1096" priority="6" operator="between">
      <formula>60%</formula>
      <formula>79%</formula>
    </cfRule>
    <cfRule type="cellIs" dxfId="1095" priority="7" operator="between">
      <formula>80%</formula>
      <formula>100%</formula>
    </cfRule>
  </conditionalFormatting>
  <conditionalFormatting sqref="X41:AA41">
    <cfRule type="cellIs" dxfId="1094" priority="1" operator="lessThanOrEqual">
      <formula>55%</formula>
    </cfRule>
    <cfRule type="cellIs" dxfId="1093" priority="2" operator="between">
      <formula>30%</formula>
      <formula>55%</formula>
    </cfRule>
    <cfRule type="cellIs" dxfId="1092" priority="3" operator="between">
      <formula>56%</formula>
      <formula>79%</formula>
    </cfRule>
    <cfRule type="cellIs" dxfId="1091" priority="4" operator="greaterThanOrEqual">
      <formula>80%</formula>
    </cfRule>
  </conditionalFormatting>
  <hyperlinks>
    <hyperlink ref="A1:D1" location="Inicio!A1" display="INICIO"/>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sheetPr>
    <tabColor theme="4" tint="0.59999389629810485"/>
  </sheetPr>
  <dimension ref="A1:AG40"/>
  <sheetViews>
    <sheetView topLeftCell="A19" zoomScale="70" zoomScaleNormal="70" workbookViewId="0">
      <selection activeCell="S23" sqref="S23"/>
    </sheetView>
  </sheetViews>
  <sheetFormatPr baseColWidth="10" defaultColWidth="11.44140625" defaultRowHeight="13.2"/>
  <cols>
    <col min="1" max="4" width="11.44140625" style="98"/>
    <col min="5" max="5" width="14.33203125" style="98" customWidth="1"/>
    <col min="6" max="8" width="11.44140625" style="98"/>
    <col min="9" max="9" width="17.109375" style="98" customWidth="1"/>
    <col min="10" max="10" width="17.5546875" style="98" customWidth="1"/>
    <col min="11" max="11" width="27.5546875" style="98" customWidth="1"/>
    <col min="12" max="12" width="19" style="98" customWidth="1"/>
    <col min="13" max="13" width="11.44140625" style="98"/>
    <col min="14" max="14" width="12.88671875" style="98" customWidth="1"/>
    <col min="15" max="20" width="11.44140625" style="98"/>
    <col min="21" max="21" width="16.109375" style="98" customWidth="1"/>
    <col min="22" max="26" width="19" style="98" customWidth="1"/>
    <col min="27" max="27" width="14.6640625" style="98" customWidth="1"/>
    <col min="28" max="28" width="16.44140625" style="98" customWidth="1"/>
    <col min="29" max="29" width="96.109375" style="98" customWidth="1"/>
    <col min="30" max="30" width="48.5546875" style="98" customWidth="1"/>
    <col min="31" max="31" width="26.44140625" style="98" customWidth="1"/>
    <col min="32" max="32" width="31.33203125" style="98" customWidth="1"/>
    <col min="33" max="33" width="25.5546875" style="98" customWidth="1"/>
    <col min="34" max="16384" width="11.44140625" style="98"/>
  </cols>
  <sheetData>
    <row r="1" spans="1:33" ht="42.75" customHeight="1">
      <c r="A1" s="826" t="s">
        <v>479</v>
      </c>
      <c r="B1" s="866"/>
      <c r="C1" s="866"/>
      <c r="D1" s="866"/>
    </row>
    <row r="2" spans="1:33" ht="76.5" customHeight="1">
      <c r="A2" s="793" t="s">
        <v>670</v>
      </c>
      <c r="B2" s="793" t="s">
        <v>669</v>
      </c>
      <c r="C2" s="793" t="s">
        <v>340</v>
      </c>
      <c r="D2" s="793" t="s">
        <v>0</v>
      </c>
      <c r="E2" s="793" t="s">
        <v>666</v>
      </c>
      <c r="F2" s="793" t="s">
        <v>665</v>
      </c>
      <c r="G2" s="793" t="s">
        <v>1</v>
      </c>
      <c r="H2" s="793" t="s">
        <v>645</v>
      </c>
      <c r="I2" s="793" t="s">
        <v>125</v>
      </c>
      <c r="J2" s="793" t="s">
        <v>667</v>
      </c>
      <c r="K2" s="793" t="s">
        <v>685</v>
      </c>
      <c r="L2" s="199" t="s">
        <v>432</v>
      </c>
      <c r="M2" s="793" t="s">
        <v>2</v>
      </c>
      <c r="N2" s="815" t="s">
        <v>3</v>
      </c>
      <c r="O2" s="816"/>
      <c r="P2" s="816"/>
      <c r="Q2" s="816"/>
      <c r="R2" s="816"/>
      <c r="S2" s="816"/>
      <c r="T2" s="817"/>
      <c r="U2" s="212"/>
      <c r="V2" s="818" t="s">
        <v>1007</v>
      </c>
      <c r="W2" s="819"/>
      <c r="X2" s="819"/>
      <c r="Y2" s="819"/>
      <c r="Z2" s="820"/>
      <c r="AD2" s="653" t="s">
        <v>1004</v>
      </c>
      <c r="AE2" s="948" t="s">
        <v>570</v>
      </c>
      <c r="AF2" s="948"/>
      <c r="AG2" s="948"/>
    </row>
    <row r="3" spans="1:33" ht="58.5" customHeight="1">
      <c r="A3" s="794"/>
      <c r="B3" s="794"/>
      <c r="C3" s="794"/>
      <c r="D3" s="794"/>
      <c r="E3" s="794"/>
      <c r="F3" s="794"/>
      <c r="G3" s="794"/>
      <c r="H3" s="794"/>
      <c r="I3" s="794"/>
      <c r="J3" s="794"/>
      <c r="K3" s="794"/>
      <c r="L3" s="200"/>
      <c r="M3" s="794"/>
      <c r="N3" s="38" t="s">
        <v>143</v>
      </c>
      <c r="O3" s="38" t="s">
        <v>145</v>
      </c>
      <c r="P3" s="38" t="s">
        <v>144</v>
      </c>
      <c r="Q3" s="38" t="s">
        <v>146</v>
      </c>
      <c r="R3" s="38" t="s">
        <v>147</v>
      </c>
      <c r="S3" s="38" t="s">
        <v>148</v>
      </c>
      <c r="T3" s="38" t="s">
        <v>149</v>
      </c>
      <c r="U3" s="38" t="s">
        <v>462</v>
      </c>
      <c r="V3" s="38" t="s">
        <v>459</v>
      </c>
      <c r="W3" s="38" t="s">
        <v>454</v>
      </c>
      <c r="X3" s="38" t="s">
        <v>455</v>
      </c>
      <c r="Y3" s="38" t="s">
        <v>456</v>
      </c>
      <c r="Z3" s="38" t="s">
        <v>457</v>
      </c>
      <c r="AD3" s="651" t="s">
        <v>1005</v>
      </c>
      <c r="AE3" s="650" t="s">
        <v>573</v>
      </c>
      <c r="AF3" s="571" t="s">
        <v>572</v>
      </c>
      <c r="AG3" s="571" t="s">
        <v>571</v>
      </c>
    </row>
    <row r="4" spans="1:33" ht="127.5" customHeight="1">
      <c r="A4" s="791" t="s">
        <v>973</v>
      </c>
      <c r="B4" s="870" t="s">
        <v>4</v>
      </c>
      <c r="C4" s="870" t="s">
        <v>5</v>
      </c>
      <c r="D4" s="870" t="s">
        <v>329</v>
      </c>
      <c r="E4" s="526" t="s">
        <v>7</v>
      </c>
      <c r="F4" s="526" t="s">
        <v>8</v>
      </c>
      <c r="G4" s="453">
        <v>0.95</v>
      </c>
      <c r="H4" s="457">
        <v>1</v>
      </c>
      <c r="I4" s="526" t="s">
        <v>634</v>
      </c>
      <c r="J4" s="507" t="s">
        <v>766</v>
      </c>
      <c r="K4" s="507" t="s">
        <v>921</v>
      </c>
      <c r="L4" s="913" t="s">
        <v>432</v>
      </c>
      <c r="M4" s="39" t="s">
        <v>129</v>
      </c>
      <c r="N4" s="84">
        <v>1</v>
      </c>
      <c r="O4" s="602"/>
      <c r="P4" s="84">
        <v>1</v>
      </c>
      <c r="Q4" s="602"/>
      <c r="R4" s="84">
        <v>1</v>
      </c>
      <c r="S4" s="602"/>
      <c r="T4" s="84">
        <v>1</v>
      </c>
      <c r="U4" s="613"/>
      <c r="V4" s="95">
        <f>IFERROR((O4*100%)/N4,"-")</f>
        <v>0</v>
      </c>
      <c r="W4" s="95">
        <f>IFERROR((Q4*100%)/P4,"-")</f>
        <v>0</v>
      </c>
      <c r="X4" s="95">
        <f>IFERROR((S4*100%)/R4,"-")</f>
        <v>0</v>
      </c>
      <c r="Y4" s="95">
        <f>IFERROR((U4*100%)/T4,"-")</f>
        <v>0</v>
      </c>
      <c r="Z4" s="95">
        <f>IFERROR(AVERAGE(V4:Y4),"-")</f>
        <v>0</v>
      </c>
      <c r="AD4" s="101"/>
      <c r="AE4" s="278"/>
      <c r="AF4" s="195"/>
      <c r="AG4" s="195"/>
    </row>
    <row r="5" spans="1:33" ht="127.5" customHeight="1">
      <c r="A5" s="792"/>
      <c r="B5" s="870"/>
      <c r="C5" s="870"/>
      <c r="D5" s="870"/>
      <c r="E5" s="736" t="s">
        <v>6</v>
      </c>
      <c r="F5" s="734" t="s">
        <v>764</v>
      </c>
      <c r="G5" s="453">
        <v>0.45</v>
      </c>
      <c r="H5" s="457">
        <v>0.8</v>
      </c>
      <c r="I5" s="734" t="s">
        <v>1046</v>
      </c>
      <c r="J5" s="733" t="s">
        <v>765</v>
      </c>
      <c r="K5" s="733" t="s">
        <v>763</v>
      </c>
      <c r="L5" s="897"/>
      <c r="M5" s="734" t="s">
        <v>129</v>
      </c>
      <c r="N5" s="84">
        <v>1</v>
      </c>
      <c r="O5" s="602"/>
      <c r="P5" s="84">
        <v>1</v>
      </c>
      <c r="Q5" s="602"/>
      <c r="R5" s="84">
        <v>1</v>
      </c>
      <c r="S5" s="602"/>
      <c r="T5" s="84">
        <v>1</v>
      </c>
      <c r="U5" s="613"/>
      <c r="V5" s="95">
        <f>IFERROR((O5*100%)/N5,"-")</f>
        <v>0</v>
      </c>
      <c r="W5" s="95">
        <f>IFERROR((Q5*100%)/P5,"-")</f>
        <v>0</v>
      </c>
      <c r="X5" s="95">
        <f>IFERROR((S5*100%)/R5,"-")</f>
        <v>0</v>
      </c>
      <c r="Y5" s="95">
        <f>IFERROR((U5*100%)/T5,"-")</f>
        <v>0</v>
      </c>
      <c r="Z5" s="95">
        <f>IFERROR(AVERAGE(V5:Y5),"-")</f>
        <v>0</v>
      </c>
      <c r="AD5" s="101"/>
      <c r="AE5" s="278"/>
      <c r="AF5" s="195"/>
      <c r="AG5" s="195"/>
    </row>
    <row r="6" spans="1:33" ht="116.25" customHeight="1">
      <c r="A6" s="792"/>
      <c r="B6" s="870"/>
      <c r="C6" s="870"/>
      <c r="D6" s="870"/>
      <c r="E6" s="526" t="s">
        <v>10</v>
      </c>
      <c r="F6" s="526" t="s">
        <v>11</v>
      </c>
      <c r="G6" s="453">
        <v>0.8</v>
      </c>
      <c r="H6" s="457">
        <v>0.9</v>
      </c>
      <c r="I6" s="526" t="s">
        <v>179</v>
      </c>
      <c r="J6" s="526" t="s">
        <v>770</v>
      </c>
      <c r="K6" s="526" t="s">
        <v>950</v>
      </c>
      <c r="L6" s="897"/>
      <c r="M6" s="39" t="s">
        <v>204</v>
      </c>
      <c r="N6" s="84">
        <v>1</v>
      </c>
      <c r="O6" s="602"/>
      <c r="P6" s="84">
        <v>1</v>
      </c>
      <c r="Q6" s="602"/>
      <c r="R6" s="84">
        <v>1</v>
      </c>
      <c r="S6" s="602"/>
      <c r="T6" s="84">
        <v>1</v>
      </c>
      <c r="U6" s="613"/>
      <c r="V6" s="95">
        <f t="shared" ref="V6:V24" si="0">IFERROR((O6*100%)/N6,"-")</f>
        <v>0</v>
      </c>
      <c r="W6" s="95">
        <f t="shared" ref="W6:W24" si="1">IFERROR((Q6*100%)/P6,"-")</f>
        <v>0</v>
      </c>
      <c r="X6" s="95">
        <f t="shared" ref="X6:X24" si="2">IFERROR((S6*100%)/R6,"-")</f>
        <v>0</v>
      </c>
      <c r="Y6" s="95">
        <f t="shared" ref="Y6:Y24" si="3">IFERROR((U6*100%)/T6,"-")</f>
        <v>0</v>
      </c>
      <c r="Z6" s="95">
        <f t="shared" ref="Z6:Z22" si="4">IFERROR(AVERAGE(V6:Y6),"-")</f>
        <v>0</v>
      </c>
      <c r="AD6" s="101"/>
      <c r="AE6" s="285"/>
      <c r="AF6" s="195"/>
      <c r="AG6" s="195"/>
    </row>
    <row r="7" spans="1:33" ht="108" customHeight="1">
      <c r="A7" s="792"/>
      <c r="B7" s="870"/>
      <c r="C7" s="870"/>
      <c r="D7" s="870"/>
      <c r="E7" s="520" t="s">
        <v>889</v>
      </c>
      <c r="F7" s="520" t="s">
        <v>17</v>
      </c>
      <c r="G7" s="525">
        <v>0.43</v>
      </c>
      <c r="H7" s="525">
        <v>0.6</v>
      </c>
      <c r="I7" s="520" t="s">
        <v>976</v>
      </c>
      <c r="J7" s="520" t="s">
        <v>901</v>
      </c>
      <c r="K7" s="520" t="s">
        <v>902</v>
      </c>
      <c r="L7" s="897"/>
      <c r="M7" s="39" t="s">
        <v>130</v>
      </c>
      <c r="N7" s="84">
        <v>1</v>
      </c>
      <c r="O7" s="602"/>
      <c r="P7" s="84">
        <v>1</v>
      </c>
      <c r="Q7" s="602"/>
      <c r="R7" s="84">
        <v>1</v>
      </c>
      <c r="S7" s="602"/>
      <c r="T7" s="84">
        <v>1</v>
      </c>
      <c r="U7" s="613"/>
      <c r="V7" s="95">
        <f t="shared" si="0"/>
        <v>0</v>
      </c>
      <c r="W7" s="95">
        <f t="shared" si="1"/>
        <v>0</v>
      </c>
      <c r="X7" s="95">
        <f t="shared" si="2"/>
        <v>0</v>
      </c>
      <c r="Y7" s="95">
        <f t="shared" si="3"/>
        <v>0</v>
      </c>
      <c r="Z7" s="95">
        <f t="shared" si="4"/>
        <v>0</v>
      </c>
      <c r="AD7" s="101"/>
      <c r="AE7" s="285"/>
      <c r="AF7" s="195"/>
      <c r="AG7" s="227"/>
    </row>
    <row r="8" spans="1:33" ht="121.5" customHeight="1">
      <c r="A8" s="792"/>
      <c r="B8" s="870"/>
      <c r="C8" s="870"/>
      <c r="D8" s="870"/>
      <c r="E8" s="526" t="s">
        <v>21</v>
      </c>
      <c r="F8" s="526" t="s">
        <v>22</v>
      </c>
      <c r="G8" s="48">
        <v>0.56000000000000005</v>
      </c>
      <c r="H8" s="457">
        <v>0.5</v>
      </c>
      <c r="I8" s="526" t="s">
        <v>182</v>
      </c>
      <c r="J8" s="526" t="s">
        <v>926</v>
      </c>
      <c r="K8" s="526" t="s">
        <v>925</v>
      </c>
      <c r="L8" s="897"/>
      <c r="M8" s="43" t="s">
        <v>130</v>
      </c>
      <c r="N8" s="84">
        <v>1</v>
      </c>
      <c r="O8" s="602"/>
      <c r="P8" s="84">
        <v>1</v>
      </c>
      <c r="Q8" s="602"/>
      <c r="R8" s="84">
        <v>1</v>
      </c>
      <c r="S8" s="602"/>
      <c r="T8" s="84">
        <v>1</v>
      </c>
      <c r="U8" s="613"/>
      <c r="V8" s="95">
        <f t="shared" si="0"/>
        <v>0</v>
      </c>
      <c r="W8" s="95">
        <f t="shared" si="1"/>
        <v>0</v>
      </c>
      <c r="X8" s="95">
        <f t="shared" si="2"/>
        <v>0</v>
      </c>
      <c r="Y8" s="95">
        <f t="shared" si="3"/>
        <v>0</v>
      </c>
      <c r="Z8" s="95">
        <f t="shared" si="4"/>
        <v>0</v>
      </c>
      <c r="AD8" s="101"/>
      <c r="AE8" s="285"/>
      <c r="AF8" s="195"/>
      <c r="AG8" s="227"/>
    </row>
    <row r="9" spans="1:33" ht="112.5" customHeight="1">
      <c r="A9" s="785" t="s">
        <v>31</v>
      </c>
      <c r="B9" s="788" t="s">
        <v>206</v>
      </c>
      <c r="C9" s="788" t="s">
        <v>29</v>
      </c>
      <c r="D9" s="788" t="s">
        <v>438</v>
      </c>
      <c r="E9" s="521" t="s">
        <v>30</v>
      </c>
      <c r="F9" s="527" t="s">
        <v>951</v>
      </c>
      <c r="G9" s="523">
        <v>1</v>
      </c>
      <c r="H9" s="522">
        <v>1</v>
      </c>
      <c r="I9" s="529" t="s">
        <v>153</v>
      </c>
      <c r="J9" s="529" t="s">
        <v>960</v>
      </c>
      <c r="K9" s="529" t="s">
        <v>979</v>
      </c>
      <c r="L9" s="897"/>
      <c r="M9" s="251" t="s">
        <v>129</v>
      </c>
      <c r="N9" s="260">
        <v>1</v>
      </c>
      <c r="O9" s="667"/>
      <c r="P9" s="260">
        <v>1</v>
      </c>
      <c r="Q9" s="667"/>
      <c r="R9" s="260">
        <v>1</v>
      </c>
      <c r="S9" s="667"/>
      <c r="T9" s="260">
        <v>1</v>
      </c>
      <c r="U9" s="677"/>
      <c r="V9" s="95">
        <f t="shared" si="0"/>
        <v>0</v>
      </c>
      <c r="W9" s="95">
        <f t="shared" si="1"/>
        <v>0</v>
      </c>
      <c r="X9" s="95">
        <f t="shared" si="2"/>
        <v>0</v>
      </c>
      <c r="Y9" s="95">
        <f t="shared" si="3"/>
        <v>0</v>
      </c>
      <c r="Z9" s="95">
        <f t="shared" si="4"/>
        <v>0</v>
      </c>
      <c r="AD9" s="101"/>
      <c r="AE9" s="285"/>
      <c r="AF9" s="195"/>
      <c r="AG9" s="195"/>
    </row>
    <row r="10" spans="1:33" ht="81.75" customHeight="1">
      <c r="A10" s="786"/>
      <c r="B10" s="789"/>
      <c r="C10" s="789"/>
      <c r="D10" s="789"/>
      <c r="E10" s="788" t="s">
        <v>35</v>
      </c>
      <c r="F10" s="946" t="s">
        <v>36</v>
      </c>
      <c r="G10" s="834">
        <v>0.5</v>
      </c>
      <c r="H10" s="849">
        <v>0.7</v>
      </c>
      <c r="I10" s="834" t="s">
        <v>187</v>
      </c>
      <c r="J10" s="472" t="s">
        <v>989</v>
      </c>
      <c r="K10" s="472" t="s">
        <v>187</v>
      </c>
      <c r="L10" s="897"/>
      <c r="M10" s="472" t="s">
        <v>41</v>
      </c>
      <c r="N10" s="197">
        <v>1</v>
      </c>
      <c r="O10" s="610"/>
      <c r="P10" s="197">
        <v>1</v>
      </c>
      <c r="Q10" s="610"/>
      <c r="R10" s="197">
        <v>1</v>
      </c>
      <c r="S10" s="610"/>
      <c r="T10" s="197">
        <v>1</v>
      </c>
      <c r="U10" s="614"/>
      <c r="V10" s="95"/>
      <c r="W10" s="95"/>
      <c r="X10" s="95"/>
      <c r="Y10" s="95">
        <f t="shared" si="3"/>
        <v>0</v>
      </c>
      <c r="Z10" s="95"/>
      <c r="AD10" s="101"/>
      <c r="AE10" s="285"/>
      <c r="AF10" s="195"/>
      <c r="AG10" s="195"/>
    </row>
    <row r="11" spans="1:33" ht="82.5" customHeight="1">
      <c r="A11" s="786"/>
      <c r="B11" s="789"/>
      <c r="C11" s="789"/>
      <c r="D11" s="789"/>
      <c r="E11" s="789"/>
      <c r="F11" s="993"/>
      <c r="G11" s="992"/>
      <c r="H11" s="994"/>
      <c r="I11" s="992"/>
      <c r="J11" s="538" t="s">
        <v>992</v>
      </c>
      <c r="K11" s="538" t="s">
        <v>941</v>
      </c>
      <c r="L11" s="897"/>
      <c r="M11" s="472" t="s">
        <v>940</v>
      </c>
      <c r="N11" s="197">
        <v>1</v>
      </c>
      <c r="O11" s="610"/>
      <c r="P11" s="197">
        <v>1</v>
      </c>
      <c r="Q11" s="610"/>
      <c r="R11" s="197">
        <v>1</v>
      </c>
      <c r="S11" s="610"/>
      <c r="T11" s="197">
        <v>1</v>
      </c>
      <c r="U11" s="614"/>
      <c r="V11" s="95">
        <f t="shared" si="0"/>
        <v>0</v>
      </c>
      <c r="W11" s="95">
        <f t="shared" si="1"/>
        <v>0</v>
      </c>
      <c r="X11" s="95">
        <f t="shared" si="2"/>
        <v>0</v>
      </c>
      <c r="Y11" s="95">
        <f t="shared" si="3"/>
        <v>0</v>
      </c>
      <c r="Z11" s="95">
        <f t="shared" si="4"/>
        <v>0</v>
      </c>
      <c r="AD11" s="101"/>
      <c r="AE11" s="285"/>
      <c r="AF11" s="195"/>
      <c r="AG11" s="227"/>
    </row>
    <row r="12" spans="1:33" ht="126" customHeight="1">
      <c r="A12" s="786"/>
      <c r="B12" s="789"/>
      <c r="C12" s="789"/>
      <c r="D12" s="789"/>
      <c r="E12" s="252" t="s">
        <v>37</v>
      </c>
      <c r="F12" s="253" t="s">
        <v>36</v>
      </c>
      <c r="G12" s="254">
        <v>0.6</v>
      </c>
      <c r="H12" s="255">
        <v>0.8</v>
      </c>
      <c r="I12" s="254" t="s">
        <v>188</v>
      </c>
      <c r="J12" s="213" t="s">
        <v>160</v>
      </c>
      <c r="K12" s="213" t="s">
        <v>188</v>
      </c>
      <c r="L12" s="897"/>
      <c r="M12" s="213" t="s">
        <v>129</v>
      </c>
      <c r="N12" s="197">
        <v>1</v>
      </c>
      <c r="O12" s="610"/>
      <c r="P12" s="197">
        <v>1</v>
      </c>
      <c r="Q12" s="610"/>
      <c r="R12" s="197">
        <v>1</v>
      </c>
      <c r="S12" s="610"/>
      <c r="T12" s="197">
        <v>1</v>
      </c>
      <c r="U12" s="614"/>
      <c r="V12" s="95">
        <f t="shared" si="0"/>
        <v>0</v>
      </c>
      <c r="W12" s="95">
        <f t="shared" si="1"/>
        <v>0</v>
      </c>
      <c r="X12" s="95">
        <f t="shared" si="2"/>
        <v>0</v>
      </c>
      <c r="Y12" s="95">
        <f t="shared" si="3"/>
        <v>0</v>
      </c>
      <c r="Z12" s="95">
        <f t="shared" si="4"/>
        <v>0</v>
      </c>
      <c r="AD12" s="101"/>
      <c r="AE12" s="316"/>
      <c r="AF12" s="195"/>
      <c r="AG12" s="195"/>
    </row>
    <row r="13" spans="1:33" ht="85.5" customHeight="1">
      <c r="A13" s="786"/>
      <c r="B13" s="789"/>
      <c r="C13" s="789"/>
      <c r="D13" s="789"/>
      <c r="E13" s="788" t="s">
        <v>38</v>
      </c>
      <c r="F13" s="946" t="s">
        <v>39</v>
      </c>
      <c r="G13" s="834">
        <v>0.7</v>
      </c>
      <c r="H13" s="849">
        <v>0.8</v>
      </c>
      <c r="I13" s="834" t="s">
        <v>189</v>
      </c>
      <c r="J13" s="538" t="s">
        <v>937</v>
      </c>
      <c r="K13" s="538" t="s">
        <v>938</v>
      </c>
      <c r="L13" s="897"/>
      <c r="M13" s="53" t="s">
        <v>983</v>
      </c>
      <c r="N13" s="86">
        <v>1</v>
      </c>
      <c r="O13" s="602"/>
      <c r="P13" s="86">
        <v>1</v>
      </c>
      <c r="Q13" s="602"/>
      <c r="R13" s="86">
        <v>1</v>
      </c>
      <c r="S13" s="602"/>
      <c r="T13" s="86">
        <v>1</v>
      </c>
      <c r="U13" s="613"/>
      <c r="V13" s="95">
        <f t="shared" si="0"/>
        <v>0</v>
      </c>
      <c r="W13" s="95">
        <f t="shared" si="1"/>
        <v>0</v>
      </c>
      <c r="X13" s="95">
        <f t="shared" si="2"/>
        <v>0</v>
      </c>
      <c r="Y13" s="95">
        <f t="shared" si="3"/>
        <v>0</v>
      </c>
      <c r="Z13" s="95">
        <f t="shared" si="4"/>
        <v>0</v>
      </c>
      <c r="AD13" s="101"/>
      <c r="AE13" s="285"/>
      <c r="AF13" s="195"/>
      <c r="AG13" s="278"/>
    </row>
    <row r="14" spans="1:33" ht="111.75" customHeight="1">
      <c r="A14" s="786"/>
      <c r="B14" s="789"/>
      <c r="C14" s="789"/>
      <c r="D14" s="789"/>
      <c r="E14" s="790"/>
      <c r="F14" s="947"/>
      <c r="G14" s="835"/>
      <c r="H14" s="850"/>
      <c r="I14" s="835"/>
      <c r="J14" s="213" t="s">
        <v>40</v>
      </c>
      <c r="K14" s="538" t="s">
        <v>644</v>
      </c>
      <c r="L14" s="897"/>
      <c r="M14" s="345" t="s">
        <v>41</v>
      </c>
      <c r="N14" s="197">
        <v>1</v>
      </c>
      <c r="O14" s="610"/>
      <c r="P14" s="197">
        <v>1</v>
      </c>
      <c r="Q14" s="610"/>
      <c r="R14" s="197">
        <v>1</v>
      </c>
      <c r="S14" s="610"/>
      <c r="T14" s="197">
        <v>1</v>
      </c>
      <c r="U14" s="614"/>
      <c r="V14" s="95">
        <f t="shared" si="0"/>
        <v>0</v>
      </c>
      <c r="W14" s="95">
        <f t="shared" si="1"/>
        <v>0</v>
      </c>
      <c r="X14" s="95">
        <f t="shared" si="2"/>
        <v>0</v>
      </c>
      <c r="Y14" s="95">
        <f t="shared" si="3"/>
        <v>0</v>
      </c>
      <c r="Z14" s="95">
        <f t="shared" si="4"/>
        <v>0</v>
      </c>
      <c r="AD14" s="101"/>
      <c r="AE14" s="316"/>
      <c r="AF14" s="195"/>
      <c r="AG14" s="195"/>
    </row>
    <row r="15" spans="1:33" ht="100.5" customHeight="1">
      <c r="A15" s="786"/>
      <c r="B15" s="789"/>
      <c r="C15" s="790"/>
      <c r="D15" s="790"/>
      <c r="E15" s="252" t="s">
        <v>42</v>
      </c>
      <c r="F15" s="253" t="s">
        <v>43</v>
      </c>
      <c r="G15" s="254">
        <v>0.9</v>
      </c>
      <c r="H15" s="255">
        <v>0.9</v>
      </c>
      <c r="I15" s="254" t="s">
        <v>190</v>
      </c>
      <c r="J15" s="53" t="s">
        <v>45</v>
      </c>
      <c r="K15" s="53" t="s">
        <v>186</v>
      </c>
      <c r="L15" s="897"/>
      <c r="M15" s="51" t="s">
        <v>129</v>
      </c>
      <c r="N15" s="86">
        <v>0.9</v>
      </c>
      <c r="O15" s="602"/>
      <c r="P15" s="86">
        <v>0.9</v>
      </c>
      <c r="Q15" s="602"/>
      <c r="R15" s="86">
        <v>0.9</v>
      </c>
      <c r="S15" s="602"/>
      <c r="T15" s="86">
        <v>0.9</v>
      </c>
      <c r="U15" s="613"/>
      <c r="V15" s="95">
        <f t="shared" si="0"/>
        <v>0</v>
      </c>
      <c r="W15" s="95">
        <f t="shared" si="1"/>
        <v>0</v>
      </c>
      <c r="X15" s="95">
        <f t="shared" si="2"/>
        <v>0</v>
      </c>
      <c r="Y15" s="95">
        <f t="shared" si="3"/>
        <v>0</v>
      </c>
      <c r="Z15" s="95">
        <f t="shared" si="4"/>
        <v>0</v>
      </c>
      <c r="AD15" s="101"/>
      <c r="AE15" s="316"/>
      <c r="AF15" s="195"/>
      <c r="AG15" s="227"/>
    </row>
    <row r="16" spans="1:33" ht="100.5" customHeight="1">
      <c r="A16" s="786"/>
      <c r="B16" s="789"/>
      <c r="C16" s="891" t="s">
        <v>46</v>
      </c>
      <c r="D16" s="892"/>
      <c r="E16" s="691" t="s">
        <v>619</v>
      </c>
      <c r="F16" s="695" t="s">
        <v>620</v>
      </c>
      <c r="G16" s="695">
        <v>0.8</v>
      </c>
      <c r="H16" s="693">
        <v>0.9</v>
      </c>
      <c r="I16" s="695" t="s">
        <v>658</v>
      </c>
      <c r="J16" s="693" t="s">
        <v>536</v>
      </c>
      <c r="K16" s="693" t="s">
        <v>485</v>
      </c>
      <c r="L16" s="897"/>
      <c r="M16" s="693" t="s">
        <v>129</v>
      </c>
      <c r="N16" s="86">
        <v>1</v>
      </c>
      <c r="O16" s="602"/>
      <c r="P16" s="86">
        <v>1</v>
      </c>
      <c r="Q16" s="602"/>
      <c r="R16" s="86">
        <v>1</v>
      </c>
      <c r="S16" s="602"/>
      <c r="T16" s="86">
        <v>1</v>
      </c>
      <c r="U16" s="603"/>
      <c r="V16" s="95">
        <f t="shared" si="0"/>
        <v>0</v>
      </c>
      <c r="W16" s="95">
        <f t="shared" si="1"/>
        <v>0</v>
      </c>
      <c r="X16" s="95">
        <f t="shared" si="2"/>
        <v>0</v>
      </c>
      <c r="Y16" s="95">
        <f t="shared" si="3"/>
        <v>0</v>
      </c>
      <c r="Z16" s="95">
        <f t="shared" si="4"/>
        <v>0</v>
      </c>
      <c r="AD16" s="101"/>
      <c r="AE16" s="316"/>
      <c r="AF16" s="195"/>
      <c r="AG16" s="227"/>
    </row>
    <row r="17" spans="1:33" ht="65.25" customHeight="1">
      <c r="A17" s="786"/>
      <c r="B17" s="789"/>
      <c r="C17" s="788" t="s">
        <v>49</v>
      </c>
      <c r="D17" s="807" t="s">
        <v>320</v>
      </c>
      <c r="E17" s="788" t="s">
        <v>50</v>
      </c>
      <c r="F17" s="788" t="s">
        <v>51</v>
      </c>
      <c r="G17" s="834">
        <v>0.9</v>
      </c>
      <c r="H17" s="849">
        <v>0.9</v>
      </c>
      <c r="I17" s="834" t="s">
        <v>563</v>
      </c>
      <c r="J17" s="50" t="s">
        <v>52</v>
      </c>
      <c r="K17" s="53" t="s">
        <v>53</v>
      </c>
      <c r="L17" s="897"/>
      <c r="M17" s="53" t="s">
        <v>131</v>
      </c>
      <c r="N17" s="86">
        <v>1</v>
      </c>
      <c r="O17" s="602"/>
      <c r="P17" s="86">
        <v>0</v>
      </c>
      <c r="Q17" s="602"/>
      <c r="R17" s="86">
        <v>0</v>
      </c>
      <c r="S17" s="602"/>
      <c r="T17" s="86">
        <v>0</v>
      </c>
      <c r="U17" s="614"/>
      <c r="V17" s="95">
        <f t="shared" si="0"/>
        <v>0</v>
      </c>
      <c r="W17" s="95" t="str">
        <f t="shared" si="1"/>
        <v>-</v>
      </c>
      <c r="X17" s="95" t="str">
        <f t="shared" si="2"/>
        <v>-</v>
      </c>
      <c r="Y17" s="95" t="str">
        <f t="shared" si="3"/>
        <v>-</v>
      </c>
      <c r="Z17" s="95">
        <f t="shared" si="4"/>
        <v>0</v>
      </c>
      <c r="AA17" s="37"/>
      <c r="AB17" s="37"/>
      <c r="AC17" s="37"/>
      <c r="AD17" s="101"/>
      <c r="AE17" s="285"/>
      <c r="AF17" s="195"/>
      <c r="AG17" s="227"/>
    </row>
    <row r="18" spans="1:33" ht="64.5" customHeight="1">
      <c r="A18" s="786"/>
      <c r="B18" s="789"/>
      <c r="C18" s="790"/>
      <c r="D18" s="808"/>
      <c r="E18" s="790"/>
      <c r="F18" s="790"/>
      <c r="G18" s="835"/>
      <c r="H18" s="850"/>
      <c r="I18" s="835"/>
      <c r="J18" s="50" t="s">
        <v>542</v>
      </c>
      <c r="K18" s="53" t="s">
        <v>541</v>
      </c>
      <c r="L18" s="897"/>
      <c r="M18" s="213" t="s">
        <v>129</v>
      </c>
      <c r="N18" s="197">
        <v>0.7</v>
      </c>
      <c r="O18" s="610"/>
      <c r="P18" s="197">
        <v>0.75</v>
      </c>
      <c r="Q18" s="610"/>
      <c r="R18" s="197">
        <v>0.8</v>
      </c>
      <c r="S18" s="610"/>
      <c r="T18" s="197">
        <v>0.9</v>
      </c>
      <c r="U18" s="614"/>
      <c r="V18" s="95">
        <f t="shared" si="0"/>
        <v>0</v>
      </c>
      <c r="W18" s="95">
        <f t="shared" si="1"/>
        <v>0</v>
      </c>
      <c r="X18" s="95">
        <f t="shared" si="2"/>
        <v>0</v>
      </c>
      <c r="Y18" s="95">
        <f t="shared" si="3"/>
        <v>0</v>
      </c>
      <c r="Z18" s="95">
        <f t="shared" si="4"/>
        <v>0</v>
      </c>
      <c r="AD18" s="101"/>
      <c r="AE18" s="285"/>
      <c r="AF18" s="195"/>
      <c r="AG18" s="195"/>
    </row>
    <row r="19" spans="1:33" ht="144" customHeight="1">
      <c r="A19" s="446" t="s">
        <v>873</v>
      </c>
      <c r="B19" s="448" t="s">
        <v>62</v>
      </c>
      <c r="C19" s="448" t="s">
        <v>441</v>
      </c>
      <c r="D19" s="448" t="s">
        <v>442</v>
      </c>
      <c r="E19" s="448" t="s">
        <v>70</v>
      </c>
      <c r="F19" s="448" t="s">
        <v>446</v>
      </c>
      <c r="G19" s="124">
        <v>4.0000000000000001E-3</v>
      </c>
      <c r="H19" s="540">
        <v>5.0000000000000001E-3</v>
      </c>
      <c r="I19" s="547" t="s">
        <v>72</v>
      </c>
      <c r="J19" s="62" t="s">
        <v>165</v>
      </c>
      <c r="K19" s="519" t="s">
        <v>166</v>
      </c>
      <c r="L19" s="897"/>
      <c r="M19" s="196" t="s">
        <v>130</v>
      </c>
      <c r="N19" s="91">
        <v>5.0000000000000001E-3</v>
      </c>
      <c r="O19" s="604"/>
      <c r="P19" s="91">
        <v>5.0000000000000001E-3</v>
      </c>
      <c r="Q19" s="604"/>
      <c r="R19" s="91">
        <v>5.0000000000000001E-3</v>
      </c>
      <c r="S19" s="604"/>
      <c r="T19" s="91">
        <v>5.0000000000000001E-3</v>
      </c>
      <c r="U19" s="616"/>
      <c r="V19" s="95" t="str">
        <f>IF(O19,IF(O19&gt;=0.5%,100%,IF(AND(O19&gt;0.4%),79%,59%)),"-")</f>
        <v>-</v>
      </c>
      <c r="W19" s="95" t="str">
        <f>IF(Q19,IF(Q19&gt;=0.5%,100%,IF(AND(Q19&gt;0.4%),79%,59%)),"-")</f>
        <v>-</v>
      </c>
      <c r="X19" s="95" t="str">
        <f>IF(S19,IF(S19&gt;=0.5%,100%,IF(AND(S19&gt;0.4%),79%,59%)),"-")</f>
        <v>-</v>
      </c>
      <c r="Y19" s="95" t="str">
        <f>IF(U19,IF(U19&gt;=0.5%,100%,IF(AND(U19&gt;0.4%),79%,59%)),"-")</f>
        <v>-</v>
      </c>
      <c r="Z19" s="95" t="str">
        <f t="shared" si="4"/>
        <v>-</v>
      </c>
      <c r="AD19" s="101"/>
      <c r="AE19" s="285"/>
      <c r="AF19" s="195"/>
      <c r="AG19" s="195"/>
    </row>
    <row r="20" spans="1:33" ht="113.25" customHeight="1">
      <c r="A20" s="791" t="s">
        <v>127</v>
      </c>
      <c r="B20" s="832" t="s">
        <v>78</v>
      </c>
      <c r="C20" s="832" t="s">
        <v>79</v>
      </c>
      <c r="D20" s="832" t="s">
        <v>90</v>
      </c>
      <c r="E20" s="832" t="s">
        <v>91</v>
      </c>
      <c r="F20" s="230" t="s">
        <v>92</v>
      </c>
      <c r="G20" s="184">
        <v>0.3</v>
      </c>
      <c r="H20" s="185">
        <v>0.7</v>
      </c>
      <c r="I20" s="172" t="s">
        <v>195</v>
      </c>
      <c r="J20" s="64" t="s">
        <v>172</v>
      </c>
      <c r="K20" s="64" t="s">
        <v>195</v>
      </c>
      <c r="L20" s="897"/>
      <c r="M20" s="64" t="s">
        <v>130</v>
      </c>
      <c r="N20" s="92">
        <v>0</v>
      </c>
      <c r="O20" s="602"/>
      <c r="P20" s="92" t="s">
        <v>903</v>
      </c>
      <c r="Q20" s="602"/>
      <c r="R20" s="92">
        <v>0</v>
      </c>
      <c r="S20" s="602"/>
      <c r="T20" s="92" t="s">
        <v>903</v>
      </c>
      <c r="U20" s="613"/>
      <c r="V20" s="95" t="str">
        <f>IF(O20,IF(O20&gt;=90%,100%,59%),"-")</f>
        <v>-</v>
      </c>
      <c r="W20" s="95" t="str">
        <f>IF(Q20,IF(Q20&gt;=90%,100%,59%),"-")</f>
        <v>-</v>
      </c>
      <c r="X20" s="95" t="str">
        <f>IF(S20,IF(S20&gt;=90%,100%,59%),"-")</f>
        <v>-</v>
      </c>
      <c r="Y20" s="95" t="str">
        <f>IF(U20,IF(U20&gt;=90%,100%,59%),"-")</f>
        <v>-</v>
      </c>
      <c r="Z20" s="95" t="str">
        <f t="shared" si="4"/>
        <v>-</v>
      </c>
      <c r="AD20" s="101"/>
      <c r="AE20" s="647"/>
      <c r="AF20" s="195"/>
      <c r="AG20" s="227"/>
    </row>
    <row r="21" spans="1:33" ht="153.75" customHeight="1">
      <c r="A21" s="809"/>
      <c r="B21" s="833"/>
      <c r="C21" s="833"/>
      <c r="D21" s="833"/>
      <c r="E21" s="833"/>
      <c r="F21" s="64" t="s">
        <v>95</v>
      </c>
      <c r="G21" s="202">
        <v>0.3</v>
      </c>
      <c r="H21" s="203">
        <v>0.7</v>
      </c>
      <c r="I21" s="64" t="s">
        <v>201</v>
      </c>
      <c r="J21" s="64" t="s">
        <v>202</v>
      </c>
      <c r="K21" s="64" t="s">
        <v>251</v>
      </c>
      <c r="L21" s="897"/>
      <c r="M21" s="64" t="s">
        <v>130</v>
      </c>
      <c r="N21" s="92">
        <v>0</v>
      </c>
      <c r="O21" s="602"/>
      <c r="P21" s="92">
        <v>0.8</v>
      </c>
      <c r="Q21" s="602"/>
      <c r="R21" s="92">
        <v>0.8</v>
      </c>
      <c r="S21" s="602"/>
      <c r="T21" s="92">
        <v>0.8</v>
      </c>
      <c r="U21" s="613"/>
      <c r="V21" s="95" t="str">
        <f t="shared" si="0"/>
        <v>-</v>
      </c>
      <c r="W21" s="95">
        <f t="shared" si="1"/>
        <v>0</v>
      </c>
      <c r="X21" s="95">
        <f t="shared" si="2"/>
        <v>0</v>
      </c>
      <c r="Y21" s="95">
        <f t="shared" si="3"/>
        <v>0</v>
      </c>
      <c r="Z21" s="95">
        <f t="shared" si="4"/>
        <v>0</v>
      </c>
      <c r="AD21" s="101"/>
      <c r="AE21" s="647"/>
      <c r="AF21" s="195"/>
      <c r="AG21" s="227"/>
    </row>
    <row r="22" spans="1:33" ht="94.5" customHeight="1">
      <c r="A22" s="791" t="s">
        <v>128</v>
      </c>
      <c r="B22" s="956" t="s">
        <v>444</v>
      </c>
      <c r="C22" s="956" t="s">
        <v>445</v>
      </c>
      <c r="D22" s="528" t="s">
        <v>99</v>
      </c>
      <c r="E22" s="528" t="s">
        <v>100</v>
      </c>
      <c r="F22" s="535" t="s">
        <v>101</v>
      </c>
      <c r="G22" s="536">
        <v>0.7</v>
      </c>
      <c r="H22" s="537">
        <v>0.8</v>
      </c>
      <c r="I22" s="534" t="s">
        <v>173</v>
      </c>
      <c r="J22" s="530" t="s">
        <v>908</v>
      </c>
      <c r="K22" s="530" t="s">
        <v>790</v>
      </c>
      <c r="L22" s="898"/>
      <c r="M22" s="530" t="s">
        <v>130</v>
      </c>
      <c r="N22" s="166">
        <v>0</v>
      </c>
      <c r="O22" s="640"/>
      <c r="P22" s="134">
        <v>0</v>
      </c>
      <c r="Q22" s="626"/>
      <c r="R22" s="134">
        <v>0</v>
      </c>
      <c r="S22" s="626"/>
      <c r="T22" s="134">
        <v>1</v>
      </c>
      <c r="U22" s="639"/>
      <c r="V22" s="95" t="str">
        <f t="shared" si="0"/>
        <v>-</v>
      </c>
      <c r="W22" s="95" t="str">
        <f t="shared" si="1"/>
        <v>-</v>
      </c>
      <c r="X22" s="95" t="str">
        <f t="shared" si="2"/>
        <v>-</v>
      </c>
      <c r="Y22" s="95">
        <f t="shared" si="3"/>
        <v>0</v>
      </c>
      <c r="Z22" s="95">
        <f t="shared" si="4"/>
        <v>0</v>
      </c>
      <c r="AD22" s="101"/>
      <c r="AE22" s="647"/>
      <c r="AF22" s="195"/>
      <c r="AG22" s="227"/>
    </row>
    <row r="23" spans="1:33" ht="110.25" customHeight="1">
      <c r="A23" s="809"/>
      <c r="B23" s="956"/>
      <c r="C23" s="956"/>
      <c r="D23" s="528" t="s">
        <v>954</v>
      </c>
      <c r="E23" s="535" t="s">
        <v>956</v>
      </c>
      <c r="F23" s="535" t="s">
        <v>957</v>
      </c>
      <c r="G23" s="536">
        <v>0.8</v>
      </c>
      <c r="H23" s="536" t="s">
        <v>955</v>
      </c>
      <c r="I23" s="535" t="s">
        <v>957</v>
      </c>
      <c r="J23" s="530" t="s">
        <v>958</v>
      </c>
      <c r="K23" s="530" t="s">
        <v>959</v>
      </c>
      <c r="L23" s="554"/>
      <c r="M23" s="530" t="s">
        <v>130</v>
      </c>
      <c r="N23" s="166">
        <v>1</v>
      </c>
      <c r="O23" s="640"/>
      <c r="P23" s="134">
        <v>1</v>
      </c>
      <c r="Q23" s="626"/>
      <c r="R23" s="134">
        <v>1</v>
      </c>
      <c r="S23" s="626"/>
      <c r="T23" s="134">
        <v>1</v>
      </c>
      <c r="U23" s="639"/>
      <c r="V23" s="95">
        <f t="shared" ref="V23" si="5">IFERROR((O23*100%)/N23,"-")</f>
        <v>0</v>
      </c>
      <c r="W23" s="95">
        <f t="shared" ref="W23" si="6">IFERROR((Q23*100%)/P23,"-")</f>
        <v>0</v>
      </c>
      <c r="X23" s="95">
        <f t="shared" ref="X23" si="7">IFERROR((S23*100%)/R23,"-")</f>
        <v>0</v>
      </c>
      <c r="Y23" s="95">
        <f t="shared" ref="Y23" si="8">IFERROR((U23*100%)/T23,"-")</f>
        <v>0</v>
      </c>
      <c r="Z23" s="95">
        <f t="shared" ref="Z23" si="9">IFERROR(AVERAGE(V23:Y23),"-")</f>
        <v>0</v>
      </c>
      <c r="AD23" s="101"/>
      <c r="AE23" s="647"/>
      <c r="AF23" s="195"/>
      <c r="AG23" s="227"/>
    </row>
    <row r="24" spans="1:33" ht="51" customHeight="1">
      <c r="A24" s="961" t="s">
        <v>332</v>
      </c>
      <c r="B24" s="962"/>
      <c r="C24" s="962"/>
      <c r="D24" s="962"/>
      <c r="E24" s="962"/>
      <c r="F24" s="962"/>
      <c r="G24" s="962"/>
      <c r="H24" s="962"/>
      <c r="I24" s="962"/>
      <c r="J24" s="962"/>
      <c r="K24" s="962"/>
      <c r="L24" s="962"/>
      <c r="M24" s="963"/>
      <c r="N24" s="102"/>
      <c r="O24" s="102"/>
      <c r="P24" s="102"/>
      <c r="Q24" s="102"/>
      <c r="R24" s="102"/>
      <c r="S24" s="102"/>
      <c r="T24" s="102"/>
      <c r="U24" s="102"/>
      <c r="V24" s="40" t="str">
        <f t="shared" si="0"/>
        <v>-</v>
      </c>
      <c r="W24" s="40" t="str">
        <f t="shared" si="1"/>
        <v>-</v>
      </c>
      <c r="X24" s="40" t="str">
        <f t="shared" si="2"/>
        <v>-</v>
      </c>
      <c r="Y24" s="40" t="str">
        <f t="shared" si="3"/>
        <v>-</v>
      </c>
      <c r="Z24" s="141">
        <f>AVERAGE(Z4:Z23)</f>
        <v>0</v>
      </c>
      <c r="AD24" s="669"/>
      <c r="AE24" s="670"/>
      <c r="AF24" s="671"/>
      <c r="AG24" s="672"/>
    </row>
    <row r="25" spans="1:33" ht="13.8">
      <c r="AD25" s="657"/>
      <c r="AE25" s="673"/>
      <c r="AF25" s="674"/>
      <c r="AG25" s="675"/>
    </row>
    <row r="26" spans="1:33" ht="13.8">
      <c r="AD26" s="657"/>
      <c r="AE26" s="676"/>
      <c r="AF26" s="674"/>
      <c r="AG26" s="675"/>
    </row>
    <row r="27" spans="1:33" ht="13.8">
      <c r="A27" s="876" t="s">
        <v>209</v>
      </c>
      <c r="B27" s="876"/>
      <c r="C27" s="876"/>
      <c r="D27" s="876"/>
      <c r="E27" s="876"/>
      <c r="F27" s="876"/>
      <c r="G27" s="876"/>
      <c r="H27" s="876"/>
      <c r="I27" s="876"/>
      <c r="J27" s="876"/>
      <c r="AD27" s="657"/>
      <c r="AE27" s="676"/>
      <c r="AF27" s="674"/>
      <c r="AG27" s="675"/>
    </row>
    <row r="28" spans="1:33" ht="15" customHeight="1">
      <c r="A28" s="858" t="s">
        <v>250</v>
      </c>
      <c r="B28" s="858"/>
      <c r="C28" s="858"/>
      <c r="D28" s="858"/>
      <c r="E28" s="858"/>
      <c r="F28" s="858"/>
      <c r="G28" s="858"/>
      <c r="H28" s="858"/>
      <c r="I28" s="858"/>
      <c r="J28" s="858"/>
      <c r="AD28" s="657"/>
      <c r="AE28" s="673"/>
      <c r="AF28" s="674"/>
      <c r="AG28" s="675"/>
    </row>
    <row r="29" spans="1:33" ht="13.8">
      <c r="A29" s="858"/>
      <c r="B29" s="858"/>
      <c r="C29" s="858"/>
      <c r="D29" s="858"/>
      <c r="E29" s="858"/>
      <c r="F29" s="858"/>
      <c r="G29" s="858"/>
      <c r="H29" s="858"/>
      <c r="I29" s="858"/>
      <c r="J29" s="858"/>
      <c r="AD29" s="657"/>
      <c r="AE29" s="673"/>
      <c r="AF29" s="674"/>
      <c r="AG29" s="675"/>
    </row>
    <row r="30" spans="1:33" ht="13.8">
      <c r="A30" s="858"/>
      <c r="B30" s="858"/>
      <c r="C30" s="858"/>
      <c r="D30" s="858"/>
      <c r="E30" s="858"/>
      <c r="F30" s="858"/>
      <c r="G30" s="858"/>
      <c r="H30" s="858"/>
      <c r="I30" s="858"/>
      <c r="J30" s="858"/>
      <c r="AD30" s="657"/>
      <c r="AE30" s="676"/>
      <c r="AF30" s="674"/>
      <c r="AG30" s="675"/>
    </row>
    <row r="31" spans="1:33" ht="27.75" customHeight="1">
      <c r="A31" s="853" t="s">
        <v>671</v>
      </c>
      <c r="B31" s="853" t="s">
        <v>669</v>
      </c>
      <c r="C31" s="853" t="s">
        <v>340</v>
      </c>
      <c r="D31" s="853" t="s">
        <v>910</v>
      </c>
      <c r="E31" s="853" t="s">
        <v>654</v>
      </c>
      <c r="F31" s="853" t="s">
        <v>664</v>
      </c>
      <c r="G31" s="853" t="s">
        <v>1</v>
      </c>
      <c r="H31" s="853" t="s">
        <v>645</v>
      </c>
      <c r="I31" s="853" t="s">
        <v>125</v>
      </c>
      <c r="J31" s="853" t="s">
        <v>812</v>
      </c>
      <c r="K31" s="853" t="s">
        <v>805</v>
      </c>
      <c r="L31" s="874" t="s">
        <v>432</v>
      </c>
      <c r="M31" s="853" t="s">
        <v>2</v>
      </c>
      <c r="N31" s="853" t="s">
        <v>210</v>
      </c>
      <c r="O31" s="853" t="s">
        <v>645</v>
      </c>
      <c r="P31" s="877" t="s">
        <v>3</v>
      </c>
      <c r="Q31" s="877"/>
      <c r="R31" s="877"/>
      <c r="S31" s="877"/>
      <c r="T31" s="877"/>
      <c r="U31" s="877"/>
      <c r="V31" s="877"/>
      <c r="W31" s="877"/>
      <c r="X31" s="818" t="s">
        <v>1007</v>
      </c>
      <c r="Y31" s="819"/>
      <c r="Z31" s="819"/>
      <c r="AA31" s="819"/>
      <c r="AB31" s="820"/>
      <c r="AD31" s="657"/>
      <c r="AE31" s="673"/>
      <c r="AF31" s="674"/>
      <c r="AG31" s="675"/>
    </row>
    <row r="32" spans="1:33" ht="52.8">
      <c r="A32" s="853"/>
      <c r="B32" s="853"/>
      <c r="C32" s="853"/>
      <c r="D32" s="853"/>
      <c r="E32" s="853"/>
      <c r="F32" s="853"/>
      <c r="G32" s="853"/>
      <c r="H32" s="853"/>
      <c r="I32" s="853"/>
      <c r="J32" s="853"/>
      <c r="K32" s="853"/>
      <c r="L32" s="874"/>
      <c r="M32" s="853"/>
      <c r="N32" s="853"/>
      <c r="O32" s="853"/>
      <c r="P32" s="38" t="s">
        <v>143</v>
      </c>
      <c r="Q32" s="38" t="s">
        <v>145</v>
      </c>
      <c r="R32" s="38" t="s">
        <v>144</v>
      </c>
      <c r="S32" s="38" t="s">
        <v>146</v>
      </c>
      <c r="T32" s="38" t="s">
        <v>147</v>
      </c>
      <c r="U32" s="38" t="s">
        <v>148</v>
      </c>
      <c r="V32" s="38" t="s">
        <v>149</v>
      </c>
      <c r="W32" s="38" t="s">
        <v>150</v>
      </c>
      <c r="X32" s="38" t="s">
        <v>458</v>
      </c>
      <c r="Y32" s="38" t="s">
        <v>454</v>
      </c>
      <c r="Z32" s="38" t="s">
        <v>455</v>
      </c>
      <c r="AA32" s="38" t="s">
        <v>456</v>
      </c>
      <c r="AB32" s="38" t="s">
        <v>457</v>
      </c>
      <c r="AD32" s="99"/>
      <c r="AE32" s="99"/>
      <c r="AF32" s="99"/>
      <c r="AG32" s="99"/>
    </row>
    <row r="33" spans="1:33" ht="77.25" customHeight="1">
      <c r="A33" s="791" t="s">
        <v>127</v>
      </c>
      <c r="B33" s="855" t="s">
        <v>78</v>
      </c>
      <c r="C33" s="855" t="s">
        <v>79</v>
      </c>
      <c r="D33" s="855" t="s">
        <v>253</v>
      </c>
      <c r="E33" s="855" t="s">
        <v>91</v>
      </c>
      <c r="F33" s="855" t="s">
        <v>92</v>
      </c>
      <c r="G33" s="856">
        <v>0.3</v>
      </c>
      <c r="H33" s="856">
        <v>0.7</v>
      </c>
      <c r="I33" s="855" t="s">
        <v>252</v>
      </c>
      <c r="J33" s="173" t="s">
        <v>326</v>
      </c>
      <c r="K33" s="344" t="s">
        <v>646</v>
      </c>
      <c r="L33" s="874"/>
      <c r="M33" s="173" t="s">
        <v>41</v>
      </c>
      <c r="N33" s="148">
        <v>0.93</v>
      </c>
      <c r="O33" s="174">
        <v>0.93</v>
      </c>
      <c r="P33" s="244">
        <v>0.93</v>
      </c>
      <c r="Q33" s="191"/>
      <c r="R33" s="244">
        <v>0.93</v>
      </c>
      <c r="S33" s="191"/>
      <c r="T33" s="244">
        <v>0.93</v>
      </c>
      <c r="U33" s="191"/>
      <c r="V33" s="244">
        <v>0.93</v>
      </c>
      <c r="W33" s="329"/>
      <c r="X33" s="40">
        <f>IFERROR((Q33*100%)/P33,"-")</f>
        <v>0</v>
      </c>
      <c r="Y33" s="40">
        <f>IFERROR((S33*100%)/R33,"-")</f>
        <v>0</v>
      </c>
      <c r="Z33" s="265">
        <f>IFERROR((U33*100%)/T33,"-")</f>
        <v>0</v>
      </c>
      <c r="AA33" s="40">
        <f>IFERROR((W33*100%)/V33,"-")</f>
        <v>0</v>
      </c>
      <c r="AB33" s="265">
        <f>IFERROR(AVERAGE(X33:AA33),"-")</f>
        <v>0</v>
      </c>
      <c r="AD33" s="100"/>
      <c r="AE33" s="99"/>
      <c r="AF33" s="99"/>
      <c r="AG33" s="99"/>
    </row>
    <row r="34" spans="1:33" ht="78.75" customHeight="1">
      <c r="A34" s="792"/>
      <c r="B34" s="855"/>
      <c r="C34" s="855"/>
      <c r="D34" s="855"/>
      <c r="E34" s="855"/>
      <c r="F34" s="855"/>
      <c r="G34" s="856"/>
      <c r="H34" s="856"/>
      <c r="I34" s="855"/>
      <c r="J34" s="173" t="s">
        <v>256</v>
      </c>
      <c r="K34" s="344" t="s">
        <v>647</v>
      </c>
      <c r="L34" s="874"/>
      <c r="M34" s="173" t="s">
        <v>41</v>
      </c>
      <c r="N34" s="148">
        <v>0.75</v>
      </c>
      <c r="O34" s="174">
        <v>0.75</v>
      </c>
      <c r="P34" s="244">
        <v>0.75</v>
      </c>
      <c r="Q34" s="191"/>
      <c r="R34" s="244">
        <v>0.75</v>
      </c>
      <c r="S34" s="191"/>
      <c r="T34" s="244">
        <v>0.75</v>
      </c>
      <c r="U34" s="191"/>
      <c r="V34" s="244">
        <v>0.75</v>
      </c>
      <c r="W34" s="329"/>
      <c r="X34" s="40">
        <f t="shared" ref="X34:X39" si="10">IFERROR((Q34*100%)/P34,"-")</f>
        <v>0</v>
      </c>
      <c r="Y34" s="40">
        <f t="shared" ref="Y34:Y39" si="11">IFERROR((S34*100%)/R34,"-")</f>
        <v>0</v>
      </c>
      <c r="Z34" s="265">
        <f>IFERROR((U34*100%)/T34,"-")</f>
        <v>0</v>
      </c>
      <c r="AA34" s="40">
        <f t="shared" ref="AA34:AA39" si="12">IFERROR((W34*100%)/V34,"-")</f>
        <v>0</v>
      </c>
      <c r="AB34" s="265">
        <f t="shared" ref="AB34:AB39" si="13">IFERROR(AVERAGE(X34:AA34),"-")</f>
        <v>0</v>
      </c>
      <c r="AD34" s="150"/>
      <c r="AE34" s="99"/>
      <c r="AF34" s="99"/>
      <c r="AG34" s="99"/>
    </row>
    <row r="35" spans="1:33" ht="81.75" customHeight="1">
      <c r="A35" s="792"/>
      <c r="B35" s="855"/>
      <c r="C35" s="855"/>
      <c r="D35" s="855"/>
      <c r="E35" s="855"/>
      <c r="F35" s="855"/>
      <c r="G35" s="856"/>
      <c r="H35" s="856"/>
      <c r="I35" s="855"/>
      <c r="J35" s="173" t="s">
        <v>257</v>
      </c>
      <c r="K35" s="344" t="s">
        <v>648</v>
      </c>
      <c r="L35" s="874"/>
      <c r="M35" s="173" t="s">
        <v>41</v>
      </c>
      <c r="N35" s="148">
        <v>0.86</v>
      </c>
      <c r="O35" s="174">
        <v>0.86</v>
      </c>
      <c r="P35" s="244">
        <v>0.85</v>
      </c>
      <c r="Q35" s="248"/>
      <c r="R35" s="244">
        <v>0.85</v>
      </c>
      <c r="S35" s="191"/>
      <c r="T35" s="244">
        <v>0.85</v>
      </c>
      <c r="U35" s="191"/>
      <c r="V35" s="244">
        <v>0.85</v>
      </c>
      <c r="W35" s="329"/>
      <c r="X35" s="40">
        <f t="shared" si="10"/>
        <v>0</v>
      </c>
      <c r="Y35" s="40">
        <f t="shared" si="11"/>
        <v>0</v>
      </c>
      <c r="Z35" s="265">
        <f t="shared" ref="Z35:Z36" si="14">IFERROR((U35*100%)/T35,"-")</f>
        <v>0</v>
      </c>
      <c r="AA35" s="40">
        <f t="shared" si="12"/>
        <v>0</v>
      </c>
      <c r="AB35" s="265">
        <f t="shared" si="13"/>
        <v>0</v>
      </c>
      <c r="AD35" s="155"/>
      <c r="AE35" s="113"/>
      <c r="AF35" s="100"/>
      <c r="AG35" s="99"/>
    </row>
    <row r="36" spans="1:33" ht="121.5" customHeight="1">
      <c r="A36" s="792"/>
      <c r="B36" s="855"/>
      <c r="C36" s="855"/>
      <c r="D36" s="855"/>
      <c r="E36" s="855"/>
      <c r="F36" s="855"/>
      <c r="G36" s="856"/>
      <c r="H36" s="856"/>
      <c r="I36" s="855"/>
      <c r="J36" s="173" t="s">
        <v>258</v>
      </c>
      <c r="K36" s="344" t="s">
        <v>649</v>
      </c>
      <c r="L36" s="874"/>
      <c r="M36" s="173" t="s">
        <v>41</v>
      </c>
      <c r="N36" s="148">
        <v>0.89</v>
      </c>
      <c r="O36" s="174">
        <v>0.89</v>
      </c>
      <c r="P36" s="244">
        <v>0.89</v>
      </c>
      <c r="Q36" s="248"/>
      <c r="R36" s="244">
        <v>0.89</v>
      </c>
      <c r="S36" s="248"/>
      <c r="T36" s="244">
        <v>0.89</v>
      </c>
      <c r="U36" s="191"/>
      <c r="V36" s="244">
        <v>0.89</v>
      </c>
      <c r="W36" s="329"/>
      <c r="X36" s="40">
        <f t="shared" si="10"/>
        <v>0</v>
      </c>
      <c r="Y36" s="40">
        <f t="shared" si="11"/>
        <v>0</v>
      </c>
      <c r="Z36" s="265">
        <f t="shared" si="14"/>
        <v>0</v>
      </c>
      <c r="AA36" s="40">
        <f t="shared" si="12"/>
        <v>0</v>
      </c>
      <c r="AB36" s="265">
        <f t="shared" si="13"/>
        <v>0</v>
      </c>
      <c r="AD36" s="99"/>
      <c r="AE36" s="99"/>
      <c r="AF36" s="99"/>
      <c r="AG36" s="99"/>
    </row>
    <row r="37" spans="1:33" ht="83.25" customHeight="1">
      <c r="A37" s="792"/>
      <c r="B37" s="855"/>
      <c r="C37" s="855"/>
      <c r="D37" s="855"/>
      <c r="E37" s="855"/>
      <c r="F37" s="855"/>
      <c r="G37" s="856"/>
      <c r="H37" s="856"/>
      <c r="I37" s="855"/>
      <c r="J37" s="173" t="s">
        <v>259</v>
      </c>
      <c r="K37" s="344" t="s">
        <v>650</v>
      </c>
      <c r="L37" s="874"/>
      <c r="M37" s="173" t="s">
        <v>41</v>
      </c>
      <c r="N37" s="148">
        <v>0.88</v>
      </c>
      <c r="O37" s="174">
        <v>0.89</v>
      </c>
      <c r="P37" s="244">
        <v>0.89</v>
      </c>
      <c r="Q37" s="248"/>
      <c r="R37" s="244">
        <v>0.89</v>
      </c>
      <c r="S37" s="248"/>
      <c r="T37" s="244">
        <v>0.89</v>
      </c>
      <c r="U37" s="191"/>
      <c r="V37" s="244">
        <v>0.89</v>
      </c>
      <c r="W37" s="329"/>
      <c r="X37" s="40">
        <f t="shared" si="10"/>
        <v>0</v>
      </c>
      <c r="Y37" s="40">
        <f t="shared" si="11"/>
        <v>0</v>
      </c>
      <c r="Z37" s="40">
        <f t="shared" ref="Z37:Z39" si="15">IFERROR((U37*100%)/T37,"-")</f>
        <v>0</v>
      </c>
      <c r="AA37" s="40">
        <f t="shared" si="12"/>
        <v>0</v>
      </c>
      <c r="AB37" s="265">
        <f t="shared" si="13"/>
        <v>0</v>
      </c>
      <c r="AD37" s="99"/>
      <c r="AE37" s="99"/>
      <c r="AF37" s="99"/>
      <c r="AG37" s="99"/>
    </row>
    <row r="38" spans="1:33" ht="93" customHeight="1">
      <c r="A38" s="792"/>
      <c r="B38" s="855"/>
      <c r="C38" s="855"/>
      <c r="D38" s="855"/>
      <c r="E38" s="855"/>
      <c r="F38" s="855"/>
      <c r="G38" s="856"/>
      <c r="H38" s="856"/>
      <c r="I38" s="855"/>
      <c r="J38" s="173" t="s">
        <v>260</v>
      </c>
      <c r="K38" s="344" t="s">
        <v>651</v>
      </c>
      <c r="L38" s="874"/>
      <c r="M38" s="173" t="s">
        <v>41</v>
      </c>
      <c r="N38" s="148">
        <v>0.81</v>
      </c>
      <c r="O38" s="174">
        <v>0.84</v>
      </c>
      <c r="P38" s="244">
        <v>0.84</v>
      </c>
      <c r="Q38" s="191"/>
      <c r="R38" s="244">
        <v>0.84</v>
      </c>
      <c r="S38" s="248"/>
      <c r="T38" s="244">
        <v>0.84</v>
      </c>
      <c r="U38" s="191"/>
      <c r="V38" s="244">
        <v>0.84</v>
      </c>
      <c r="W38" s="329"/>
      <c r="X38" s="40">
        <f t="shared" si="10"/>
        <v>0</v>
      </c>
      <c r="Y38" s="40">
        <f t="shared" si="11"/>
        <v>0</v>
      </c>
      <c r="Z38" s="40">
        <f t="shared" si="15"/>
        <v>0</v>
      </c>
      <c r="AA38" s="40">
        <f t="shared" si="12"/>
        <v>0</v>
      </c>
      <c r="AB38" s="265">
        <f t="shared" si="13"/>
        <v>0</v>
      </c>
      <c r="AD38" s="99"/>
      <c r="AE38" s="99"/>
      <c r="AF38" s="99"/>
      <c r="AG38" s="99"/>
    </row>
    <row r="39" spans="1:33" ht="77.25" customHeight="1">
      <c r="A39" s="809"/>
      <c r="B39" s="855"/>
      <c r="C39" s="855"/>
      <c r="D39" s="855"/>
      <c r="E39" s="855"/>
      <c r="F39" s="855"/>
      <c r="G39" s="856"/>
      <c r="H39" s="856"/>
      <c r="I39" s="855"/>
      <c r="J39" s="173" t="s">
        <v>261</v>
      </c>
      <c r="K39" s="173" t="s">
        <v>1082</v>
      </c>
      <c r="L39" s="874"/>
      <c r="M39" s="173" t="s">
        <v>41</v>
      </c>
      <c r="N39" s="148">
        <v>0.8</v>
      </c>
      <c r="O39" s="174">
        <v>1</v>
      </c>
      <c r="P39" s="244">
        <v>1</v>
      </c>
      <c r="Q39" s="191"/>
      <c r="R39" s="244">
        <v>1</v>
      </c>
      <c r="S39" s="248"/>
      <c r="T39" s="244">
        <v>1</v>
      </c>
      <c r="U39" s="191"/>
      <c r="V39" s="244">
        <v>1</v>
      </c>
      <c r="W39" s="329"/>
      <c r="X39" s="40">
        <f t="shared" si="10"/>
        <v>0</v>
      </c>
      <c r="Y39" s="40">
        <f t="shared" si="11"/>
        <v>0</v>
      </c>
      <c r="Z39" s="40">
        <f t="shared" si="15"/>
        <v>0</v>
      </c>
      <c r="AA39" s="40">
        <f t="shared" si="12"/>
        <v>0</v>
      </c>
      <c r="AB39" s="265">
        <f t="shared" si="13"/>
        <v>0</v>
      </c>
      <c r="AD39" s="99"/>
      <c r="AE39" s="99"/>
      <c r="AF39" s="99"/>
      <c r="AG39" s="99"/>
    </row>
    <row r="40" spans="1:33" ht="63.75" customHeight="1">
      <c r="A40" s="950" t="s">
        <v>332</v>
      </c>
      <c r="B40" s="951"/>
      <c r="C40" s="951"/>
      <c r="D40" s="951"/>
      <c r="E40" s="951"/>
      <c r="F40" s="951"/>
      <c r="G40" s="951"/>
      <c r="H40" s="951"/>
      <c r="I40" s="951"/>
      <c r="J40" s="951"/>
      <c r="K40" s="951"/>
      <c r="L40" s="952"/>
      <c r="M40" s="176"/>
      <c r="N40" s="176"/>
      <c r="O40" s="176"/>
      <c r="P40" s="176"/>
      <c r="Q40" s="176"/>
      <c r="R40" s="176"/>
      <c r="S40" s="176"/>
      <c r="T40" s="176"/>
      <c r="U40" s="176"/>
      <c r="V40" s="176"/>
      <c r="W40" s="176"/>
      <c r="X40" s="266">
        <f>AVERAGE(X33:X39)</f>
        <v>0</v>
      </c>
      <c r="Y40" s="266">
        <f>AVERAGE(Y33:Y39)</f>
        <v>0</v>
      </c>
      <c r="Z40" s="266">
        <f>AVERAGE(Z33:Z39)</f>
        <v>0</v>
      </c>
      <c r="AA40" s="266">
        <f>AVERAGE(AA33:AA39)</f>
        <v>0</v>
      </c>
      <c r="AB40" s="266">
        <f>AVERAGE(AB33:AB39)</f>
        <v>0</v>
      </c>
      <c r="AD40" s="99"/>
      <c r="AE40" s="99"/>
      <c r="AF40" s="99"/>
      <c r="AG40" s="99"/>
    </row>
  </sheetData>
  <mergeCells count="81">
    <mergeCell ref="AE2:AG2"/>
    <mergeCell ref="X31:AB31"/>
    <mergeCell ref="E2:E3"/>
    <mergeCell ref="E20:E21"/>
    <mergeCell ref="A40:L40"/>
    <mergeCell ref="E13:E14"/>
    <mergeCell ref="F13:F14"/>
    <mergeCell ref="G13:G14"/>
    <mergeCell ref="D17:D18"/>
    <mergeCell ref="E17:E18"/>
    <mergeCell ref="F17:F18"/>
    <mergeCell ref="B9:B18"/>
    <mergeCell ref="A27:J27"/>
    <mergeCell ref="N2:T2"/>
    <mergeCell ref="F2:F3"/>
    <mergeCell ref="M2:M3"/>
    <mergeCell ref="D20:D21"/>
    <mergeCell ref="C9:C15"/>
    <mergeCell ref="A1:D1"/>
    <mergeCell ref="A4:A8"/>
    <mergeCell ref="B4:B8"/>
    <mergeCell ref="C4:C8"/>
    <mergeCell ref="D4:D8"/>
    <mergeCell ref="P31:W31"/>
    <mergeCell ref="F31:F32"/>
    <mergeCell ref="H31:H32"/>
    <mergeCell ref="I31:I32"/>
    <mergeCell ref="G31:G32"/>
    <mergeCell ref="L31:L39"/>
    <mergeCell ref="H33:H39"/>
    <mergeCell ref="I33:I39"/>
    <mergeCell ref="F33:F39"/>
    <mergeCell ref="G33:G39"/>
    <mergeCell ref="N31:N32"/>
    <mergeCell ref="O31:O32"/>
    <mergeCell ref="M31:M32"/>
    <mergeCell ref="K31:K32"/>
    <mergeCell ref="A28:J30"/>
    <mergeCell ref="A31:A32"/>
    <mergeCell ref="A33:A39"/>
    <mergeCell ref="E31:E32"/>
    <mergeCell ref="E33:E39"/>
    <mergeCell ref="J31:J32"/>
    <mergeCell ref="B33:B39"/>
    <mergeCell ref="C33:C39"/>
    <mergeCell ref="D33:D39"/>
    <mergeCell ref="B31:B32"/>
    <mergeCell ref="C31:C32"/>
    <mergeCell ref="D31:D32"/>
    <mergeCell ref="L4:L22"/>
    <mergeCell ref="H13:H14"/>
    <mergeCell ref="A24:M24"/>
    <mergeCell ref="A20:A21"/>
    <mergeCell ref="D2:D3"/>
    <mergeCell ref="K2:K3"/>
    <mergeCell ref="I13:I14"/>
    <mergeCell ref="D9:D15"/>
    <mergeCell ref="G17:G18"/>
    <mergeCell ref="H17:H18"/>
    <mergeCell ref="I17:I18"/>
    <mergeCell ref="C22:C23"/>
    <mergeCell ref="B22:B23"/>
    <mergeCell ref="A9:A18"/>
    <mergeCell ref="C17:C18"/>
    <mergeCell ref="C20:C21"/>
    <mergeCell ref="V2:Z2"/>
    <mergeCell ref="C16:D16"/>
    <mergeCell ref="I10:I11"/>
    <mergeCell ref="A22:A23"/>
    <mergeCell ref="B20:B21"/>
    <mergeCell ref="E10:E11"/>
    <mergeCell ref="F10:F11"/>
    <mergeCell ref="G10:G11"/>
    <mergeCell ref="H10:H11"/>
    <mergeCell ref="G2:G3"/>
    <mergeCell ref="H2:H3"/>
    <mergeCell ref="I2:I3"/>
    <mergeCell ref="J2:J3"/>
    <mergeCell ref="A2:A3"/>
    <mergeCell ref="B2:B3"/>
    <mergeCell ref="C2:C3"/>
  </mergeCells>
  <conditionalFormatting sqref="V21:Y22 Z20:Z22 V24:Y24 V23:Z23 V4:Z18 X33:AB39">
    <cfRule type="cellIs" dxfId="1090" priority="646" operator="lessThan">
      <formula>0.6</formula>
    </cfRule>
    <cfRule type="cellIs" dxfId="1089" priority="647" operator="between">
      <formula>60%</formula>
      <formula>79%</formula>
    </cfRule>
    <cfRule type="cellIs" dxfId="1088" priority="648" operator="between">
      <formula>80%</formula>
      <formula>100%</formula>
    </cfRule>
  </conditionalFormatting>
  <conditionalFormatting sqref="V17:Z17">
    <cfRule type="cellIs" dxfId="1087" priority="604" operator="lessThan">
      <formula>0.6</formula>
    </cfRule>
    <cfRule type="cellIs" dxfId="1086" priority="605" operator="between">
      <formula>60%</formula>
      <formula>79%</formula>
    </cfRule>
    <cfRule type="cellIs" dxfId="1085" priority="606" operator="between">
      <formula>80%</formula>
      <formula>100%</formula>
    </cfRule>
  </conditionalFormatting>
  <conditionalFormatting sqref="V17:Z17">
    <cfRule type="cellIs" dxfId="1084" priority="601" operator="lessThan">
      <formula>0.6</formula>
    </cfRule>
    <cfRule type="cellIs" dxfId="1083" priority="602" operator="between">
      <formula>60%</formula>
      <formula>79%</formula>
    </cfRule>
    <cfRule type="cellIs" dxfId="1082" priority="603" operator="between">
      <formula>80%</formula>
      <formula>100%</formula>
    </cfRule>
  </conditionalFormatting>
  <conditionalFormatting sqref="V17:Z17">
    <cfRule type="cellIs" dxfId="1081" priority="598" operator="lessThan">
      <formula>0.6</formula>
    </cfRule>
    <cfRule type="cellIs" dxfId="1080" priority="599" operator="between">
      <formula>60%</formula>
      <formula>79%</formula>
    </cfRule>
    <cfRule type="cellIs" dxfId="1079" priority="600" operator="between">
      <formula>80%</formula>
      <formula>100%</formula>
    </cfRule>
  </conditionalFormatting>
  <conditionalFormatting sqref="V20:Y20">
    <cfRule type="cellIs" dxfId="1078" priority="181" operator="lessThan">
      <formula>0.6</formula>
    </cfRule>
    <cfRule type="cellIs" dxfId="1077" priority="182" operator="between">
      <formula>60%</formula>
      <formula>79%</formula>
    </cfRule>
    <cfRule type="cellIs" dxfId="1076" priority="183" operator="between">
      <formula>80%</formula>
      <formula>100%</formula>
    </cfRule>
  </conditionalFormatting>
  <conditionalFormatting sqref="V19:Z19">
    <cfRule type="cellIs" dxfId="1075" priority="178" operator="lessThan">
      <formula>0.6</formula>
    </cfRule>
    <cfRule type="cellIs" dxfId="1074" priority="179" operator="between">
      <formula>60%</formula>
      <formula>79%</formula>
    </cfRule>
    <cfRule type="cellIs" dxfId="1073" priority="180" operator="between">
      <formula>80%</formula>
      <formula>100%</formula>
    </cfRule>
  </conditionalFormatting>
  <conditionalFormatting sqref="W19:Y19">
    <cfRule type="cellIs" dxfId="1072" priority="175" operator="lessThan">
      <formula>0.6</formula>
    </cfRule>
    <cfRule type="cellIs" dxfId="1071" priority="176" operator="between">
      <formula>60%</formula>
      <formula>79%</formula>
    </cfRule>
    <cfRule type="cellIs" dxfId="1070" priority="177" operator="between">
      <formula>80%</formula>
      <formula>100%</formula>
    </cfRule>
  </conditionalFormatting>
  <conditionalFormatting sqref="W19:Y19">
    <cfRule type="cellIs" dxfId="1069" priority="172" operator="lessThan">
      <formula>0.6</formula>
    </cfRule>
    <cfRule type="cellIs" dxfId="1068" priority="173" operator="between">
      <formula>60%</formula>
      <formula>79%</formula>
    </cfRule>
    <cfRule type="cellIs" dxfId="1067" priority="174" operator="between">
      <formula>80%</formula>
      <formula>100%</formula>
    </cfRule>
  </conditionalFormatting>
  <conditionalFormatting sqref="W19:Y19">
    <cfRule type="cellIs" dxfId="1066" priority="169" operator="lessThan">
      <formula>0.6</formula>
    </cfRule>
    <cfRule type="cellIs" dxfId="1065" priority="170" operator="between">
      <formula>60%</formula>
      <formula>79%</formula>
    </cfRule>
    <cfRule type="cellIs" dxfId="1064" priority="171" operator="between">
      <formula>80%</formula>
      <formula>100%</formula>
    </cfRule>
  </conditionalFormatting>
  <conditionalFormatting sqref="W19:Y19">
    <cfRule type="cellIs" dxfId="1063" priority="166" operator="lessThan">
      <formula>0.6</formula>
    </cfRule>
    <cfRule type="cellIs" dxfId="1062" priority="167" operator="between">
      <formula>60%</formula>
      <formula>79%</formula>
    </cfRule>
    <cfRule type="cellIs" dxfId="1061" priority="168" operator="between">
      <formula>80%</formula>
      <formula>100%</formula>
    </cfRule>
  </conditionalFormatting>
  <conditionalFormatting sqref="W19:Y19">
    <cfRule type="cellIs" dxfId="1060" priority="163" operator="lessThan">
      <formula>0.6</formula>
    </cfRule>
    <cfRule type="cellIs" dxfId="1059" priority="164" operator="between">
      <formula>60%</formula>
      <formula>79%</formula>
    </cfRule>
    <cfRule type="cellIs" dxfId="1058" priority="165" operator="between">
      <formula>80%</formula>
      <formula>100%</formula>
    </cfRule>
  </conditionalFormatting>
  <conditionalFormatting sqref="W19:Y19">
    <cfRule type="cellIs" dxfId="1057" priority="160" operator="lessThan">
      <formula>0.6</formula>
    </cfRule>
    <cfRule type="cellIs" dxfId="1056" priority="161" operator="between">
      <formula>60%</formula>
      <formula>79%</formula>
    </cfRule>
    <cfRule type="cellIs" dxfId="1055" priority="162" operator="between">
      <formula>80%</formula>
      <formula>100%</formula>
    </cfRule>
  </conditionalFormatting>
  <conditionalFormatting sqref="W19:Y19">
    <cfRule type="cellIs" dxfId="1054" priority="157" operator="lessThan">
      <formula>0.6</formula>
    </cfRule>
    <cfRule type="cellIs" dxfId="1053" priority="158" operator="between">
      <formula>60%</formula>
      <formula>79%</formula>
    </cfRule>
    <cfRule type="cellIs" dxfId="1052" priority="159" operator="between">
      <formula>80%</formula>
      <formula>100%</formula>
    </cfRule>
  </conditionalFormatting>
  <conditionalFormatting sqref="W19:Y19">
    <cfRule type="cellIs" dxfId="1051" priority="154" operator="lessThan">
      <formula>0.6</formula>
    </cfRule>
    <cfRule type="cellIs" dxfId="1050" priority="155" operator="between">
      <formula>60%</formula>
      <formula>79%</formula>
    </cfRule>
    <cfRule type="cellIs" dxfId="1049" priority="156" operator="between">
      <formula>80%</formula>
      <formula>100%</formula>
    </cfRule>
  </conditionalFormatting>
  <conditionalFormatting sqref="W19:Y19">
    <cfRule type="cellIs" dxfId="1048" priority="151" operator="lessThan">
      <formula>0.6</formula>
    </cfRule>
    <cfRule type="cellIs" dxfId="1047" priority="152" operator="between">
      <formula>60%</formula>
      <formula>79%</formula>
    </cfRule>
    <cfRule type="cellIs" dxfId="1046" priority="153" operator="between">
      <formula>80%</formula>
      <formula>100%</formula>
    </cfRule>
  </conditionalFormatting>
  <conditionalFormatting sqref="W19:Y19">
    <cfRule type="cellIs" dxfId="1045" priority="148" operator="lessThan">
      <formula>0.6</formula>
    </cfRule>
    <cfRule type="cellIs" dxfId="1044" priority="149" operator="between">
      <formula>60%</formula>
      <formula>79%</formula>
    </cfRule>
    <cfRule type="cellIs" dxfId="1043" priority="150" operator="between">
      <formula>80%</formula>
      <formula>100%</formula>
    </cfRule>
  </conditionalFormatting>
  <conditionalFormatting sqref="W19:Y19">
    <cfRule type="cellIs" dxfId="1042" priority="145" operator="lessThan">
      <formula>0.6</formula>
    </cfRule>
    <cfRule type="cellIs" dxfId="1041" priority="146" operator="between">
      <formula>60%</formula>
      <formula>79%</formula>
    </cfRule>
    <cfRule type="cellIs" dxfId="1040" priority="147" operator="between">
      <formula>80%</formula>
      <formula>100%</formula>
    </cfRule>
  </conditionalFormatting>
  <conditionalFormatting sqref="W19:Y19">
    <cfRule type="cellIs" dxfId="1039" priority="142" operator="lessThan">
      <formula>0.6</formula>
    </cfRule>
    <cfRule type="cellIs" dxfId="1038" priority="143" operator="between">
      <formula>60%</formula>
      <formula>79%</formula>
    </cfRule>
    <cfRule type="cellIs" dxfId="1037" priority="144" operator="between">
      <formula>80%</formula>
      <formula>100%</formula>
    </cfRule>
  </conditionalFormatting>
  <conditionalFormatting sqref="W19:Y19">
    <cfRule type="cellIs" dxfId="1036" priority="139" operator="lessThan">
      <formula>0.6</formula>
    </cfRule>
    <cfRule type="cellIs" dxfId="1035" priority="140" operator="between">
      <formula>60%</formula>
      <formula>79%</formula>
    </cfRule>
    <cfRule type="cellIs" dxfId="1034" priority="141" operator="between">
      <formula>80%</formula>
      <formula>100%</formula>
    </cfRule>
  </conditionalFormatting>
  <conditionalFormatting sqref="W19:Y19">
    <cfRule type="cellIs" dxfId="1033" priority="136" operator="lessThan">
      <formula>0.6</formula>
    </cfRule>
    <cfRule type="cellIs" dxfId="1032" priority="137" operator="between">
      <formula>60%</formula>
      <formula>79%</formula>
    </cfRule>
    <cfRule type="cellIs" dxfId="1031" priority="138" operator="between">
      <formula>80%</formula>
      <formula>100%</formula>
    </cfRule>
  </conditionalFormatting>
  <conditionalFormatting sqref="W19:Y19">
    <cfRule type="cellIs" dxfId="1030" priority="133" operator="lessThan">
      <formula>0.6</formula>
    </cfRule>
    <cfRule type="cellIs" dxfId="1029" priority="134" operator="between">
      <formula>60%</formula>
      <formula>79%</formula>
    </cfRule>
    <cfRule type="cellIs" dxfId="1028" priority="135" operator="between">
      <formula>80%</formula>
      <formula>100%</formula>
    </cfRule>
  </conditionalFormatting>
  <conditionalFormatting sqref="W19:Y19">
    <cfRule type="cellIs" dxfId="1027" priority="130" operator="lessThan">
      <formula>0.6</formula>
    </cfRule>
    <cfRule type="cellIs" dxfId="1026" priority="131" operator="between">
      <formula>60%</formula>
      <formula>79%</formula>
    </cfRule>
    <cfRule type="cellIs" dxfId="1025" priority="132" operator="between">
      <formula>80%</formula>
      <formula>100%</formula>
    </cfRule>
  </conditionalFormatting>
  <conditionalFormatting sqref="W19:Y19">
    <cfRule type="cellIs" dxfId="1024" priority="127" operator="lessThan">
      <formula>0.6</formula>
    </cfRule>
    <cfRule type="cellIs" dxfId="1023" priority="128" operator="between">
      <formula>60%</formula>
      <formula>79%</formula>
    </cfRule>
    <cfRule type="cellIs" dxfId="1022" priority="129" operator="between">
      <formula>80%</formula>
      <formula>100%</formula>
    </cfRule>
  </conditionalFormatting>
  <conditionalFormatting sqref="W19:Y19">
    <cfRule type="cellIs" dxfId="1021" priority="124" operator="lessThan">
      <formula>0.6</formula>
    </cfRule>
    <cfRule type="cellIs" dxfId="1020" priority="125" operator="between">
      <formula>60%</formula>
      <formula>79%</formula>
    </cfRule>
    <cfRule type="cellIs" dxfId="1019" priority="126" operator="between">
      <formula>80%</formula>
      <formula>100%</formula>
    </cfRule>
  </conditionalFormatting>
  <conditionalFormatting sqref="W19:Y19">
    <cfRule type="cellIs" dxfId="1018" priority="121" operator="lessThan">
      <formula>0.6</formula>
    </cfRule>
    <cfRule type="cellIs" dxfId="1017" priority="122" operator="between">
      <formula>60%</formula>
      <formula>79%</formula>
    </cfRule>
    <cfRule type="cellIs" dxfId="1016" priority="123" operator="between">
      <formula>80%</formula>
      <formula>100%</formula>
    </cfRule>
  </conditionalFormatting>
  <conditionalFormatting sqref="W19:Y19">
    <cfRule type="cellIs" dxfId="1015" priority="118" operator="lessThan">
      <formula>0.6</formula>
    </cfRule>
    <cfRule type="cellIs" dxfId="1014" priority="119" operator="between">
      <formula>60%</formula>
      <formula>79%</formula>
    </cfRule>
    <cfRule type="cellIs" dxfId="1013" priority="120" operator="between">
      <formula>80%</formula>
      <formula>100%</formula>
    </cfRule>
  </conditionalFormatting>
  <conditionalFormatting sqref="W19">
    <cfRule type="cellIs" dxfId="1012" priority="115" operator="lessThan">
      <formula>0.6</formula>
    </cfRule>
    <cfRule type="cellIs" dxfId="1011" priority="116" operator="between">
      <formula>60%</formula>
      <formula>79%</formula>
    </cfRule>
    <cfRule type="cellIs" dxfId="1010" priority="117" operator="between">
      <formula>80%</formula>
      <formula>100%</formula>
    </cfRule>
  </conditionalFormatting>
  <conditionalFormatting sqref="W19:Y19">
    <cfRule type="cellIs" dxfId="1009" priority="112" operator="lessThan">
      <formula>0.6</formula>
    </cfRule>
    <cfRule type="cellIs" dxfId="1008" priority="113" operator="between">
      <formula>60%</formula>
      <formula>79%</formula>
    </cfRule>
    <cfRule type="cellIs" dxfId="1007" priority="114" operator="between">
      <formula>80%</formula>
      <formula>100%</formula>
    </cfRule>
  </conditionalFormatting>
  <conditionalFormatting sqref="W19:Y19">
    <cfRule type="cellIs" dxfId="1006" priority="109" operator="lessThan">
      <formula>0.6</formula>
    </cfRule>
    <cfRule type="cellIs" dxfId="1005" priority="110" operator="between">
      <formula>60%</formula>
      <formula>79%</formula>
    </cfRule>
    <cfRule type="cellIs" dxfId="1004" priority="111" operator="between">
      <formula>80%</formula>
      <formula>100%</formula>
    </cfRule>
  </conditionalFormatting>
  <conditionalFormatting sqref="W19:Y19">
    <cfRule type="cellIs" dxfId="1003" priority="106" operator="lessThan">
      <formula>0.6</formula>
    </cfRule>
    <cfRule type="cellIs" dxfId="1002" priority="107" operator="between">
      <formula>60%</formula>
      <formula>79%</formula>
    </cfRule>
    <cfRule type="cellIs" dxfId="1001" priority="108" operator="between">
      <formula>80%</formula>
      <formula>100%</formula>
    </cfRule>
  </conditionalFormatting>
  <conditionalFormatting sqref="W19:Y19">
    <cfRule type="cellIs" dxfId="1000" priority="103" operator="lessThan">
      <formula>0.6</formula>
    </cfRule>
    <cfRule type="cellIs" dxfId="999" priority="104" operator="between">
      <formula>60%</formula>
      <formula>79%</formula>
    </cfRule>
    <cfRule type="cellIs" dxfId="998" priority="105" operator="between">
      <formula>80%</formula>
      <formula>100%</formula>
    </cfRule>
  </conditionalFormatting>
  <conditionalFormatting sqref="W19:Y19">
    <cfRule type="cellIs" dxfId="997" priority="100" operator="lessThan">
      <formula>0.6</formula>
    </cfRule>
    <cfRule type="cellIs" dxfId="996" priority="101" operator="between">
      <formula>60%</formula>
      <formula>79%</formula>
    </cfRule>
    <cfRule type="cellIs" dxfId="995" priority="102" operator="between">
      <formula>80%</formula>
      <formula>100%</formula>
    </cfRule>
  </conditionalFormatting>
  <conditionalFormatting sqref="W19:Y19">
    <cfRule type="cellIs" dxfId="994" priority="97" operator="lessThan">
      <formula>0.6</formula>
    </cfRule>
    <cfRule type="cellIs" dxfId="993" priority="98" operator="between">
      <formula>60%</formula>
      <formula>79%</formula>
    </cfRule>
    <cfRule type="cellIs" dxfId="992" priority="99" operator="between">
      <formula>80%</formula>
      <formula>100%</formula>
    </cfRule>
  </conditionalFormatting>
  <conditionalFormatting sqref="W19:Y19">
    <cfRule type="cellIs" dxfId="991" priority="94" operator="lessThan">
      <formula>0.6</formula>
    </cfRule>
    <cfRule type="cellIs" dxfId="990" priority="95" operator="between">
      <formula>60%</formula>
      <formula>79%</formula>
    </cfRule>
    <cfRule type="cellIs" dxfId="989" priority="96" operator="between">
      <formula>80%</formula>
      <formula>100%</formula>
    </cfRule>
  </conditionalFormatting>
  <conditionalFormatting sqref="W19:Y19">
    <cfRule type="cellIs" dxfId="988" priority="91" operator="lessThan">
      <formula>0.6</formula>
    </cfRule>
    <cfRule type="cellIs" dxfId="987" priority="92" operator="between">
      <formula>60%</formula>
      <formula>79%</formula>
    </cfRule>
    <cfRule type="cellIs" dxfId="986" priority="93" operator="between">
      <formula>80%</formula>
      <formula>100%</formula>
    </cfRule>
  </conditionalFormatting>
  <conditionalFormatting sqref="V19">
    <cfRule type="cellIs" dxfId="985" priority="88" operator="lessThan">
      <formula>0.6</formula>
    </cfRule>
    <cfRule type="cellIs" dxfId="984" priority="89" operator="between">
      <formula>60%</formula>
      <formula>79%</formula>
    </cfRule>
    <cfRule type="cellIs" dxfId="983" priority="90" operator="between">
      <formula>80%</formula>
      <formula>100%</formula>
    </cfRule>
  </conditionalFormatting>
  <conditionalFormatting sqref="V19">
    <cfRule type="cellIs" dxfId="982" priority="85" operator="lessThan">
      <formula>0.6</formula>
    </cfRule>
    <cfRule type="cellIs" dxfId="981" priority="86" operator="between">
      <formula>60%</formula>
      <formula>79%</formula>
    </cfRule>
    <cfRule type="cellIs" dxfId="980" priority="87" operator="between">
      <formula>80%</formula>
      <formula>100%</formula>
    </cfRule>
  </conditionalFormatting>
  <conditionalFormatting sqref="V19">
    <cfRule type="cellIs" dxfId="979" priority="82" operator="lessThan">
      <formula>0.6</formula>
    </cfRule>
    <cfRule type="cellIs" dxfId="978" priority="83" operator="between">
      <formula>60%</formula>
      <formula>79%</formula>
    </cfRule>
    <cfRule type="cellIs" dxfId="977" priority="84" operator="between">
      <formula>80%</formula>
      <formula>100%</formula>
    </cfRule>
  </conditionalFormatting>
  <conditionalFormatting sqref="V19">
    <cfRule type="cellIs" dxfId="976" priority="79" operator="lessThan">
      <formula>0.6</formula>
    </cfRule>
    <cfRule type="cellIs" dxfId="975" priority="80" operator="between">
      <formula>60%</formula>
      <formula>79%</formula>
    </cfRule>
    <cfRule type="cellIs" dxfId="974" priority="81" operator="between">
      <formula>80%</formula>
      <formula>100%</formula>
    </cfRule>
  </conditionalFormatting>
  <conditionalFormatting sqref="V19">
    <cfRule type="cellIs" dxfId="973" priority="76" operator="lessThan">
      <formula>0.6</formula>
    </cfRule>
    <cfRule type="cellIs" dxfId="972" priority="77" operator="between">
      <formula>60%</formula>
      <formula>79%</formula>
    </cfRule>
    <cfRule type="cellIs" dxfId="971" priority="78" operator="between">
      <formula>80%</formula>
      <formula>100%</formula>
    </cfRule>
  </conditionalFormatting>
  <conditionalFormatting sqref="V19">
    <cfRule type="cellIs" dxfId="970" priority="73" operator="lessThan">
      <formula>0.6</formula>
    </cfRule>
    <cfRule type="cellIs" dxfId="969" priority="74" operator="between">
      <formula>60%</formula>
      <formula>79%</formula>
    </cfRule>
    <cfRule type="cellIs" dxfId="968" priority="75" operator="between">
      <formula>80%</formula>
      <formula>100%</formula>
    </cfRule>
  </conditionalFormatting>
  <conditionalFormatting sqref="V19">
    <cfRule type="cellIs" dxfId="967" priority="70" operator="lessThan">
      <formula>0.6</formula>
    </cfRule>
    <cfRule type="cellIs" dxfId="966" priority="71" operator="between">
      <formula>60%</formula>
      <formula>79%</formula>
    </cfRule>
    <cfRule type="cellIs" dxfId="965" priority="72" operator="between">
      <formula>80%</formula>
      <formula>100%</formula>
    </cfRule>
  </conditionalFormatting>
  <conditionalFormatting sqref="V19">
    <cfRule type="cellIs" dxfId="964" priority="67" operator="lessThan">
      <formula>0.6</formula>
    </cfRule>
    <cfRule type="cellIs" dxfId="963" priority="68" operator="between">
      <formula>60%</formula>
      <formula>79%</formula>
    </cfRule>
    <cfRule type="cellIs" dxfId="962" priority="69" operator="between">
      <formula>80%</formula>
      <formula>100%</formula>
    </cfRule>
  </conditionalFormatting>
  <conditionalFormatting sqref="V19">
    <cfRule type="cellIs" dxfId="961" priority="64" operator="lessThan">
      <formula>0.6</formula>
    </cfRule>
    <cfRule type="cellIs" dxfId="960" priority="65" operator="between">
      <formula>60%</formula>
      <formula>79%</formula>
    </cfRule>
    <cfRule type="cellIs" dxfId="959" priority="66" operator="between">
      <formula>80%</formula>
      <formula>100%</formula>
    </cfRule>
  </conditionalFormatting>
  <conditionalFormatting sqref="V19">
    <cfRule type="cellIs" dxfId="958" priority="61" operator="lessThan">
      <formula>0.6</formula>
    </cfRule>
    <cfRule type="cellIs" dxfId="957" priority="62" operator="between">
      <formula>60%</formula>
      <formula>79%</formula>
    </cfRule>
    <cfRule type="cellIs" dxfId="956" priority="63" operator="between">
      <formula>80%</formula>
      <formula>100%</formula>
    </cfRule>
  </conditionalFormatting>
  <conditionalFormatting sqref="V19">
    <cfRule type="cellIs" dxfId="955" priority="58" operator="lessThan">
      <formula>0.6</formula>
    </cfRule>
    <cfRule type="cellIs" dxfId="954" priority="59" operator="between">
      <formula>60%</formula>
      <formula>79%</formula>
    </cfRule>
    <cfRule type="cellIs" dxfId="953" priority="60" operator="between">
      <formula>80%</formula>
      <formula>100%</formula>
    </cfRule>
  </conditionalFormatting>
  <conditionalFormatting sqref="V19">
    <cfRule type="cellIs" dxfId="952" priority="55" operator="lessThan">
      <formula>0.6</formula>
    </cfRule>
    <cfRule type="cellIs" dxfId="951" priority="56" operator="between">
      <formula>60%</formula>
      <formula>79%</formula>
    </cfRule>
    <cfRule type="cellIs" dxfId="950" priority="57" operator="between">
      <formula>80%</formula>
      <formula>100%</formula>
    </cfRule>
  </conditionalFormatting>
  <conditionalFormatting sqref="V19">
    <cfRule type="cellIs" dxfId="949" priority="52" operator="lessThan">
      <formula>0.6</formula>
    </cfRule>
    <cfRule type="cellIs" dxfId="948" priority="53" operator="between">
      <formula>60%</formula>
      <formula>79%</formula>
    </cfRule>
    <cfRule type="cellIs" dxfId="947" priority="54" operator="between">
      <formula>80%</formula>
      <formula>100%</formula>
    </cfRule>
  </conditionalFormatting>
  <conditionalFormatting sqref="V19">
    <cfRule type="cellIs" dxfId="946" priority="49" operator="lessThan">
      <formula>0.6</formula>
    </cfRule>
    <cfRule type="cellIs" dxfId="945" priority="50" operator="between">
      <formula>60%</formula>
      <formula>79%</formula>
    </cfRule>
    <cfRule type="cellIs" dxfId="944" priority="51" operator="between">
      <formula>80%</formula>
      <formula>100%</formula>
    </cfRule>
  </conditionalFormatting>
  <conditionalFormatting sqref="V19">
    <cfRule type="cellIs" dxfId="943" priority="46" operator="lessThan">
      <formula>0.6</formula>
    </cfRule>
    <cfRule type="cellIs" dxfId="942" priority="47" operator="between">
      <formula>60%</formula>
      <formula>79%</formula>
    </cfRule>
    <cfRule type="cellIs" dxfId="941" priority="48" operator="between">
      <formula>80%</formula>
      <formula>100%</formula>
    </cfRule>
  </conditionalFormatting>
  <conditionalFormatting sqref="V19">
    <cfRule type="cellIs" dxfId="940" priority="43" operator="lessThan">
      <formula>0.6</formula>
    </cfRule>
    <cfRule type="cellIs" dxfId="939" priority="44" operator="between">
      <formula>60%</formula>
      <formula>79%</formula>
    </cfRule>
    <cfRule type="cellIs" dxfId="938" priority="45" operator="between">
      <formula>80%</formula>
      <formula>100%</formula>
    </cfRule>
  </conditionalFormatting>
  <conditionalFormatting sqref="V19">
    <cfRule type="cellIs" dxfId="937" priority="40" operator="lessThan">
      <formula>0.6</formula>
    </cfRule>
    <cfRule type="cellIs" dxfId="936" priority="41" operator="between">
      <formula>60%</formula>
      <formula>79%</formula>
    </cfRule>
    <cfRule type="cellIs" dxfId="935" priority="42" operator="between">
      <formula>80%</formula>
      <formula>100%</formula>
    </cfRule>
  </conditionalFormatting>
  <conditionalFormatting sqref="V19">
    <cfRule type="cellIs" dxfId="934" priority="37" operator="lessThan">
      <formula>0.6</formula>
    </cfRule>
    <cfRule type="cellIs" dxfId="933" priority="38" operator="between">
      <formula>60%</formula>
      <formula>79%</formula>
    </cfRule>
    <cfRule type="cellIs" dxfId="932" priority="39" operator="between">
      <formula>80%</formula>
      <formula>100%</formula>
    </cfRule>
  </conditionalFormatting>
  <conditionalFormatting sqref="V19">
    <cfRule type="cellIs" dxfId="931" priority="34" operator="lessThan">
      <formula>0.6</formula>
    </cfRule>
    <cfRule type="cellIs" dxfId="930" priority="35" operator="between">
      <formula>60%</formula>
      <formula>79%</formula>
    </cfRule>
    <cfRule type="cellIs" dxfId="929" priority="36" operator="between">
      <formula>80%</formula>
      <formula>100%</formula>
    </cfRule>
  </conditionalFormatting>
  <conditionalFormatting sqref="V19">
    <cfRule type="cellIs" dxfId="928" priority="31" operator="lessThan">
      <formula>0.6</formula>
    </cfRule>
    <cfRule type="cellIs" dxfId="927" priority="32" operator="between">
      <formula>60%</formula>
      <formula>79%</formula>
    </cfRule>
    <cfRule type="cellIs" dxfId="926" priority="33" operator="between">
      <formula>80%</formula>
      <formula>100%</formula>
    </cfRule>
  </conditionalFormatting>
  <conditionalFormatting sqref="V19">
    <cfRule type="cellIs" dxfId="925" priority="28" operator="lessThan">
      <formula>0.6</formula>
    </cfRule>
    <cfRule type="cellIs" dxfId="924" priority="29" operator="between">
      <formula>60%</formula>
      <formula>79%</formula>
    </cfRule>
    <cfRule type="cellIs" dxfId="923" priority="30" operator="between">
      <formula>80%</formula>
      <formula>100%</formula>
    </cfRule>
  </conditionalFormatting>
  <conditionalFormatting sqref="V19">
    <cfRule type="cellIs" dxfId="922" priority="25" operator="lessThan">
      <formula>0.6</formula>
    </cfRule>
    <cfRule type="cellIs" dxfId="921" priority="26" operator="between">
      <formula>60%</formula>
      <formula>79%</formula>
    </cfRule>
    <cfRule type="cellIs" dxfId="920" priority="27" operator="between">
      <formula>80%</formula>
      <formula>100%</formula>
    </cfRule>
  </conditionalFormatting>
  <conditionalFormatting sqref="V19">
    <cfRule type="cellIs" dxfId="919" priority="22" operator="lessThan">
      <formula>0.6</formula>
    </cfRule>
    <cfRule type="cellIs" dxfId="918" priority="23" operator="between">
      <formula>60%</formula>
      <formula>79%</formula>
    </cfRule>
    <cfRule type="cellIs" dxfId="917" priority="24" operator="between">
      <formula>80%</formula>
      <formula>100%</formula>
    </cfRule>
  </conditionalFormatting>
  <conditionalFormatting sqref="V19">
    <cfRule type="cellIs" dxfId="916" priority="19" operator="lessThan">
      <formula>0.6</formula>
    </cfRule>
    <cfRule type="cellIs" dxfId="915" priority="20" operator="between">
      <formula>60%</formula>
      <formula>79%</formula>
    </cfRule>
    <cfRule type="cellIs" dxfId="914" priority="21" operator="between">
      <formula>80%</formula>
      <formula>100%</formula>
    </cfRule>
  </conditionalFormatting>
  <conditionalFormatting sqref="V19">
    <cfRule type="cellIs" dxfId="913" priority="16" operator="lessThan">
      <formula>0.6</formula>
    </cfRule>
    <cfRule type="cellIs" dxfId="912" priority="17" operator="between">
      <formula>60%</formula>
      <formula>79%</formula>
    </cfRule>
    <cfRule type="cellIs" dxfId="911" priority="18" operator="between">
      <formula>80%</formula>
      <formula>100%</formula>
    </cfRule>
  </conditionalFormatting>
  <conditionalFormatting sqref="V19">
    <cfRule type="cellIs" dxfId="910" priority="13" operator="lessThan">
      <formula>0.6</formula>
    </cfRule>
    <cfRule type="cellIs" dxfId="909" priority="14" operator="between">
      <formula>60%</formula>
      <formula>79%</formula>
    </cfRule>
    <cfRule type="cellIs" dxfId="908" priority="15" operator="between">
      <formula>80%</formula>
      <formula>100%</formula>
    </cfRule>
  </conditionalFormatting>
  <conditionalFormatting sqref="V19">
    <cfRule type="cellIs" dxfId="907" priority="10" operator="lessThan">
      <formula>0.6</formula>
    </cfRule>
    <cfRule type="cellIs" dxfId="906" priority="11" operator="between">
      <formula>60%</formula>
      <formula>79%</formula>
    </cfRule>
    <cfRule type="cellIs" dxfId="905" priority="12" operator="between">
      <formula>80%</formula>
      <formula>100%</formula>
    </cfRule>
  </conditionalFormatting>
  <conditionalFormatting sqref="V19">
    <cfRule type="cellIs" dxfId="904" priority="7" operator="lessThan">
      <formula>0.6</formula>
    </cfRule>
    <cfRule type="cellIs" dxfId="903" priority="8" operator="between">
      <formula>60%</formula>
      <formula>79%</formula>
    </cfRule>
    <cfRule type="cellIs" dxfId="902" priority="9" operator="between">
      <formula>80%</formula>
      <formula>100%</formula>
    </cfRule>
  </conditionalFormatting>
  <conditionalFormatting sqref="V19">
    <cfRule type="cellIs" dxfId="901" priority="4" operator="lessThan">
      <formula>0.6</formula>
    </cfRule>
    <cfRule type="cellIs" dxfId="900" priority="5" operator="between">
      <formula>60%</formula>
      <formula>79%</formula>
    </cfRule>
    <cfRule type="cellIs" dxfId="899" priority="6" operator="between">
      <formula>80%</formula>
      <formula>100%</formula>
    </cfRule>
  </conditionalFormatting>
  <conditionalFormatting sqref="V16:Z16">
    <cfRule type="cellIs" dxfId="898" priority="1" operator="lessThan">
      <formula>0.6</formula>
    </cfRule>
    <cfRule type="cellIs" dxfId="897" priority="2" operator="between">
      <formula>60%</formula>
      <formula>79%</formula>
    </cfRule>
    <cfRule type="cellIs" dxfId="896" priority="3" operator="between">
      <formula>80%</formula>
      <formula>100%</formula>
    </cfRule>
  </conditionalFormatting>
  <hyperlinks>
    <hyperlink ref="A1:D1" location="Inicio!A1" display="INICIO"/>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sheetPr>
    <tabColor theme="9" tint="0.79998168889431442"/>
  </sheetPr>
  <dimension ref="A1:AG56"/>
  <sheetViews>
    <sheetView topLeftCell="J22" zoomScaleNormal="100" workbookViewId="0">
      <selection activeCell="S25" sqref="S25"/>
    </sheetView>
  </sheetViews>
  <sheetFormatPr baseColWidth="10" defaultColWidth="11.44140625" defaultRowHeight="13.8"/>
  <cols>
    <col min="1" max="3" width="11.44140625" style="37"/>
    <col min="4" max="4" width="17" style="37" customWidth="1"/>
    <col min="5" max="5" width="24.6640625" style="37" customWidth="1"/>
    <col min="6" max="8" width="11.44140625" style="37"/>
    <col min="9" max="9" width="21.6640625" style="37" customWidth="1"/>
    <col min="10" max="10" width="21.88671875" style="37" customWidth="1"/>
    <col min="11" max="11" width="29.5546875" style="37" customWidth="1"/>
    <col min="12" max="12" width="21.44140625" style="37" customWidth="1"/>
    <col min="13" max="13" width="18.88671875" style="37" customWidth="1"/>
    <col min="14" max="14" width="11.44140625" style="37"/>
    <col min="15" max="15" width="13.44140625" style="37" customWidth="1"/>
    <col min="16" max="16" width="11.44140625" style="37"/>
    <col min="17" max="17" width="11.5546875" style="37" customWidth="1"/>
    <col min="18" max="18" width="11.44140625" style="37"/>
    <col min="19" max="19" width="11.5546875" style="37" customWidth="1"/>
    <col min="20" max="20" width="11.44140625" style="37"/>
    <col min="21" max="21" width="11.44140625" style="37" customWidth="1"/>
    <col min="22" max="26" width="18.5546875" style="37" customWidth="1"/>
    <col min="27" max="27" width="17.5546875" style="37" customWidth="1"/>
    <col min="28" max="28" width="17.88671875" style="37" customWidth="1"/>
    <col min="29" max="29" width="107.33203125" style="37" customWidth="1"/>
    <col min="30" max="30" width="32.6640625" style="37" customWidth="1"/>
    <col min="31" max="31" width="32.33203125" style="37" customWidth="1"/>
    <col min="32" max="32" width="19.5546875" style="37" customWidth="1"/>
    <col min="33" max="33" width="24.5546875" style="37" customWidth="1"/>
    <col min="34" max="16384" width="11.44140625" style="37"/>
  </cols>
  <sheetData>
    <row r="1" spans="1:33" ht="41.25" customHeight="1">
      <c r="A1" s="826" t="s">
        <v>479</v>
      </c>
      <c r="B1" s="866"/>
      <c r="C1" s="866"/>
      <c r="D1" s="866"/>
    </row>
    <row r="2" spans="1:33" ht="51.75" customHeight="1">
      <c r="A2" s="793" t="s">
        <v>670</v>
      </c>
      <c r="B2" s="793" t="s">
        <v>669</v>
      </c>
      <c r="C2" s="793" t="s">
        <v>340</v>
      </c>
      <c r="D2" s="793" t="s">
        <v>0</v>
      </c>
      <c r="E2" s="793" t="s">
        <v>654</v>
      </c>
      <c r="F2" s="793" t="s">
        <v>652</v>
      </c>
      <c r="G2" s="793" t="s">
        <v>1</v>
      </c>
      <c r="H2" s="793" t="s">
        <v>645</v>
      </c>
      <c r="I2" s="793" t="s">
        <v>125</v>
      </c>
      <c r="J2" s="793" t="s">
        <v>340</v>
      </c>
      <c r="K2" s="793" t="s">
        <v>685</v>
      </c>
      <c r="L2" s="874" t="s">
        <v>432</v>
      </c>
      <c r="M2" s="1007" t="s">
        <v>2</v>
      </c>
      <c r="N2" s="815" t="s">
        <v>3</v>
      </c>
      <c r="O2" s="816"/>
      <c r="P2" s="816"/>
      <c r="Q2" s="816"/>
      <c r="R2" s="816"/>
      <c r="S2" s="816"/>
      <c r="T2" s="817"/>
      <c r="U2" s="38"/>
      <c r="V2" s="818" t="s">
        <v>1007</v>
      </c>
      <c r="W2" s="819"/>
      <c r="X2" s="819"/>
      <c r="Y2" s="819"/>
      <c r="Z2" s="820"/>
      <c r="AD2" s="653" t="s">
        <v>1004</v>
      </c>
      <c r="AE2" s="948" t="s">
        <v>570</v>
      </c>
      <c r="AF2" s="948"/>
      <c r="AG2" s="948"/>
    </row>
    <row r="3" spans="1:33" ht="52.8">
      <c r="A3" s="794"/>
      <c r="B3" s="794"/>
      <c r="C3" s="794"/>
      <c r="D3" s="794"/>
      <c r="E3" s="794"/>
      <c r="F3" s="794"/>
      <c r="G3" s="794"/>
      <c r="H3" s="794"/>
      <c r="I3" s="794"/>
      <c r="J3" s="794"/>
      <c r="K3" s="794"/>
      <c r="L3" s="874"/>
      <c r="M3" s="1008"/>
      <c r="N3" s="38" t="s">
        <v>143</v>
      </c>
      <c r="O3" s="38" t="s">
        <v>145</v>
      </c>
      <c r="P3" s="38" t="s">
        <v>144</v>
      </c>
      <c r="Q3" s="38" t="s">
        <v>146</v>
      </c>
      <c r="R3" s="38" t="s">
        <v>147</v>
      </c>
      <c r="S3" s="38" t="s">
        <v>148</v>
      </c>
      <c r="T3" s="38" t="s">
        <v>149</v>
      </c>
      <c r="U3" s="38" t="s">
        <v>150</v>
      </c>
      <c r="V3" s="38" t="s">
        <v>459</v>
      </c>
      <c r="W3" s="38" t="s">
        <v>454</v>
      </c>
      <c r="X3" s="38" t="s">
        <v>455</v>
      </c>
      <c r="Y3" s="38" t="s">
        <v>456</v>
      </c>
      <c r="Z3" s="38" t="s">
        <v>457</v>
      </c>
      <c r="AD3" s="651" t="s">
        <v>1005</v>
      </c>
      <c r="AE3" s="650" t="s">
        <v>573</v>
      </c>
      <c r="AF3" s="571" t="s">
        <v>572</v>
      </c>
      <c r="AG3" s="571" t="s">
        <v>571</v>
      </c>
    </row>
    <row r="4" spans="1:33" ht="99.75" customHeight="1">
      <c r="A4" s="791" t="s">
        <v>973</v>
      </c>
      <c r="B4" s="870" t="s">
        <v>4</v>
      </c>
      <c r="C4" s="870" t="s">
        <v>5</v>
      </c>
      <c r="D4" s="870" t="s">
        <v>319</v>
      </c>
      <c r="E4" s="526" t="s">
        <v>7</v>
      </c>
      <c r="F4" s="526" t="s">
        <v>8</v>
      </c>
      <c r="G4" s="453">
        <v>0.95</v>
      </c>
      <c r="H4" s="457">
        <v>1</v>
      </c>
      <c r="I4" s="526" t="s">
        <v>634</v>
      </c>
      <c r="J4" s="507" t="s">
        <v>766</v>
      </c>
      <c r="K4" s="507" t="s">
        <v>921</v>
      </c>
      <c r="L4" s="874"/>
      <c r="M4" s="267" t="s">
        <v>129</v>
      </c>
      <c r="N4" s="84">
        <v>1</v>
      </c>
      <c r="O4" s="602"/>
      <c r="P4" s="84">
        <v>1</v>
      </c>
      <c r="Q4" s="602"/>
      <c r="R4" s="84">
        <v>1</v>
      </c>
      <c r="S4" s="602"/>
      <c r="T4" s="84">
        <v>1</v>
      </c>
      <c r="U4" s="613"/>
      <c r="V4" s="95">
        <f>IFERROR((O4*100%)/N4,"-")</f>
        <v>0</v>
      </c>
      <c r="W4" s="95">
        <f>IFERROR((Q4*100%)/P4,"-")</f>
        <v>0</v>
      </c>
      <c r="X4" s="95">
        <f>IFERROR((S4*100%)/R4,"-")</f>
        <v>0</v>
      </c>
      <c r="Y4" s="95">
        <f>IFERROR((U4*100%)/T4,"-")</f>
        <v>0</v>
      </c>
      <c r="Z4" s="95">
        <f>IFERROR(AVERAGE(V4:Y4),"-")</f>
        <v>0</v>
      </c>
      <c r="AD4" s="101"/>
      <c r="AE4" s="278"/>
      <c r="AF4" s="195"/>
      <c r="AG4" s="195"/>
    </row>
    <row r="5" spans="1:33" ht="99.75" customHeight="1">
      <c r="A5" s="792"/>
      <c r="B5" s="870"/>
      <c r="C5" s="870"/>
      <c r="D5" s="870"/>
      <c r="E5" s="736" t="s">
        <v>6</v>
      </c>
      <c r="F5" s="734" t="s">
        <v>764</v>
      </c>
      <c r="G5" s="453">
        <v>0.45</v>
      </c>
      <c r="H5" s="457">
        <v>0.8</v>
      </c>
      <c r="I5" s="734" t="s">
        <v>1046</v>
      </c>
      <c r="J5" s="733" t="s">
        <v>765</v>
      </c>
      <c r="K5" s="733" t="s">
        <v>763</v>
      </c>
      <c r="L5" s="874"/>
      <c r="M5" s="735" t="s">
        <v>129</v>
      </c>
      <c r="N5" s="84">
        <v>1</v>
      </c>
      <c r="O5" s="602"/>
      <c r="P5" s="84">
        <v>1</v>
      </c>
      <c r="Q5" s="602"/>
      <c r="R5" s="84">
        <v>1</v>
      </c>
      <c r="S5" s="602"/>
      <c r="T5" s="84">
        <v>1</v>
      </c>
      <c r="U5" s="613"/>
      <c r="V5" s="95">
        <f>IFERROR((O5*100%)/N5,"-")</f>
        <v>0</v>
      </c>
      <c r="W5" s="95">
        <f>IFERROR((Q5*100%)/P5,"-")</f>
        <v>0</v>
      </c>
      <c r="X5" s="95">
        <f>IFERROR((S5*100%)/R5,"-")</f>
        <v>0</v>
      </c>
      <c r="Y5" s="95">
        <f>IFERROR((U5*100%)/T5,"-")</f>
        <v>0</v>
      </c>
      <c r="Z5" s="95">
        <f>IFERROR(AVERAGE(V5:Y5),"-")</f>
        <v>0</v>
      </c>
      <c r="AD5" s="101"/>
      <c r="AE5" s="278"/>
      <c r="AF5" s="195"/>
      <c r="AG5" s="195"/>
    </row>
    <row r="6" spans="1:33" ht="99.75" customHeight="1">
      <c r="A6" s="792"/>
      <c r="B6" s="870"/>
      <c r="C6" s="870"/>
      <c r="D6" s="870"/>
      <c r="E6" s="526" t="s">
        <v>10</v>
      </c>
      <c r="F6" s="526" t="s">
        <v>11</v>
      </c>
      <c r="G6" s="453">
        <v>0.8</v>
      </c>
      <c r="H6" s="457">
        <v>0.9</v>
      </c>
      <c r="I6" s="526" t="s">
        <v>179</v>
      </c>
      <c r="J6" s="526" t="s">
        <v>770</v>
      </c>
      <c r="K6" s="526" t="s">
        <v>950</v>
      </c>
      <c r="L6" s="874"/>
      <c r="M6" s="267" t="s">
        <v>129</v>
      </c>
      <c r="N6" s="84">
        <v>1</v>
      </c>
      <c r="O6" s="602"/>
      <c r="P6" s="84">
        <v>1</v>
      </c>
      <c r="Q6" s="602"/>
      <c r="R6" s="84">
        <v>1</v>
      </c>
      <c r="S6" s="602"/>
      <c r="T6" s="84">
        <v>1</v>
      </c>
      <c r="U6" s="613"/>
      <c r="V6" s="95">
        <f t="shared" ref="V6:V28" si="0">IFERROR((O6*100%)/N6,"-")</f>
        <v>0</v>
      </c>
      <c r="W6" s="95">
        <f t="shared" ref="W6:W28" si="1">IFERROR((Q6*100%)/P6,"-")</f>
        <v>0</v>
      </c>
      <c r="X6" s="95">
        <f t="shared" ref="X6:X28" si="2">IFERROR((S6*100%)/R6,"-")</f>
        <v>0</v>
      </c>
      <c r="Y6" s="95">
        <f t="shared" ref="Y6:Y28" si="3">IFERROR((U6*100%)/T6,"-")</f>
        <v>0</v>
      </c>
      <c r="Z6" s="95">
        <f t="shared" ref="Z6:Z26" si="4">IFERROR(AVERAGE(V6:Y6),"-")</f>
        <v>0</v>
      </c>
      <c r="AD6" s="101"/>
      <c r="AE6" s="285"/>
      <c r="AF6" s="195"/>
      <c r="AG6" s="195"/>
    </row>
    <row r="7" spans="1:33" ht="99.75" customHeight="1">
      <c r="A7" s="792"/>
      <c r="B7" s="870"/>
      <c r="C7" s="870"/>
      <c r="D7" s="870"/>
      <c r="E7" s="520" t="s">
        <v>889</v>
      </c>
      <c r="F7" s="520" t="s">
        <v>17</v>
      </c>
      <c r="G7" s="525">
        <v>0.43</v>
      </c>
      <c r="H7" s="525">
        <v>0.6</v>
      </c>
      <c r="I7" s="520" t="s">
        <v>976</v>
      </c>
      <c r="J7" s="520" t="s">
        <v>901</v>
      </c>
      <c r="K7" s="520" t="s">
        <v>902</v>
      </c>
      <c r="L7" s="874"/>
      <c r="M7" s="267" t="s">
        <v>130</v>
      </c>
      <c r="N7" s="84">
        <v>1</v>
      </c>
      <c r="O7" s="602"/>
      <c r="P7" s="84">
        <v>1</v>
      </c>
      <c r="Q7" s="602"/>
      <c r="R7" s="84">
        <v>1</v>
      </c>
      <c r="S7" s="602"/>
      <c r="T7" s="84">
        <v>1</v>
      </c>
      <c r="U7" s="613"/>
      <c r="V7" s="95">
        <f t="shared" si="0"/>
        <v>0</v>
      </c>
      <c r="W7" s="95">
        <f t="shared" si="1"/>
        <v>0</v>
      </c>
      <c r="X7" s="95">
        <f t="shared" si="2"/>
        <v>0</v>
      </c>
      <c r="Y7" s="95">
        <f t="shared" si="3"/>
        <v>0</v>
      </c>
      <c r="Z7" s="95">
        <f t="shared" si="4"/>
        <v>0</v>
      </c>
      <c r="AD7" s="101"/>
      <c r="AE7" s="285"/>
      <c r="AF7" s="195"/>
      <c r="AG7" s="227"/>
    </row>
    <row r="8" spans="1:33" ht="99.75" customHeight="1">
      <c r="A8" s="792"/>
      <c r="B8" s="870"/>
      <c r="C8" s="870"/>
      <c r="D8" s="870"/>
      <c r="E8" s="526" t="s">
        <v>21</v>
      </c>
      <c r="F8" s="526" t="s">
        <v>22</v>
      </c>
      <c r="G8" s="48">
        <v>0.56000000000000005</v>
      </c>
      <c r="H8" s="457">
        <v>0.5</v>
      </c>
      <c r="I8" s="526" t="s">
        <v>182</v>
      </c>
      <c r="J8" s="526" t="s">
        <v>926</v>
      </c>
      <c r="K8" s="526" t="s">
        <v>925</v>
      </c>
      <c r="L8" s="874"/>
      <c r="M8" s="268" t="s">
        <v>130</v>
      </c>
      <c r="N8" s="84">
        <v>0</v>
      </c>
      <c r="O8" s="602"/>
      <c r="P8" s="84">
        <v>1</v>
      </c>
      <c r="Q8" s="602"/>
      <c r="R8" s="84">
        <v>1</v>
      </c>
      <c r="S8" s="602"/>
      <c r="T8" s="84">
        <v>1</v>
      </c>
      <c r="U8" s="613"/>
      <c r="V8" s="95" t="str">
        <f t="shared" si="0"/>
        <v>-</v>
      </c>
      <c r="W8" s="95">
        <f t="shared" si="1"/>
        <v>0</v>
      </c>
      <c r="X8" s="95">
        <f t="shared" si="2"/>
        <v>0</v>
      </c>
      <c r="Y8" s="95">
        <f t="shared" si="3"/>
        <v>0</v>
      </c>
      <c r="Z8" s="95">
        <f t="shared" si="4"/>
        <v>0</v>
      </c>
      <c r="AD8" s="101"/>
      <c r="AE8" s="285"/>
      <c r="AF8" s="195"/>
      <c r="AG8" s="227"/>
    </row>
    <row r="9" spans="1:33" ht="102" customHeight="1">
      <c r="A9" s="785" t="s">
        <v>31</v>
      </c>
      <c r="B9" s="788" t="s">
        <v>206</v>
      </c>
      <c r="C9" s="788" t="s">
        <v>29</v>
      </c>
      <c r="D9" s="788" t="s">
        <v>438</v>
      </c>
      <c r="E9" s="521" t="s">
        <v>30</v>
      </c>
      <c r="F9" s="527" t="s">
        <v>951</v>
      </c>
      <c r="G9" s="523">
        <v>1</v>
      </c>
      <c r="H9" s="522">
        <v>1</v>
      </c>
      <c r="I9" s="529" t="s">
        <v>153</v>
      </c>
      <c r="J9" s="529" t="s">
        <v>960</v>
      </c>
      <c r="K9" s="529" t="s">
        <v>979</v>
      </c>
      <c r="L9" s="874"/>
      <c r="M9" s="269" t="s">
        <v>129</v>
      </c>
      <c r="N9" s="260">
        <v>1</v>
      </c>
      <c r="O9" s="667"/>
      <c r="P9" s="260">
        <v>1</v>
      </c>
      <c r="Q9" s="667"/>
      <c r="R9" s="260">
        <v>1</v>
      </c>
      <c r="S9" s="667"/>
      <c r="T9" s="260">
        <v>1</v>
      </c>
      <c r="U9" s="614"/>
      <c r="V9" s="95">
        <f t="shared" si="0"/>
        <v>0</v>
      </c>
      <c r="W9" s="95">
        <f t="shared" si="1"/>
        <v>0</v>
      </c>
      <c r="X9" s="95">
        <f t="shared" si="2"/>
        <v>0</v>
      </c>
      <c r="Y9" s="95">
        <f t="shared" si="3"/>
        <v>0</v>
      </c>
      <c r="Z9" s="95">
        <f t="shared" si="4"/>
        <v>0</v>
      </c>
      <c r="AD9" s="101"/>
      <c r="AE9" s="285"/>
      <c r="AF9" s="195"/>
      <c r="AG9" s="195"/>
    </row>
    <row r="10" spans="1:33" ht="84.75" customHeight="1">
      <c r="A10" s="786"/>
      <c r="B10" s="789"/>
      <c r="C10" s="789"/>
      <c r="D10" s="789"/>
      <c r="E10" s="788" t="s">
        <v>35</v>
      </c>
      <c r="F10" s="946" t="s">
        <v>36</v>
      </c>
      <c r="G10" s="834">
        <v>0.5</v>
      </c>
      <c r="H10" s="849">
        <v>0.7</v>
      </c>
      <c r="I10" s="834" t="s">
        <v>187</v>
      </c>
      <c r="J10" s="213" t="s">
        <v>159</v>
      </c>
      <c r="K10" s="213" t="s">
        <v>187</v>
      </c>
      <c r="L10" s="874"/>
      <c r="M10" s="270" t="s">
        <v>129</v>
      </c>
      <c r="N10" s="197">
        <v>1</v>
      </c>
      <c r="O10" s="610"/>
      <c r="P10" s="197">
        <v>1</v>
      </c>
      <c r="Q10" s="610"/>
      <c r="R10" s="197">
        <v>1</v>
      </c>
      <c r="S10" s="610"/>
      <c r="T10" s="197">
        <v>1</v>
      </c>
      <c r="U10" s="614"/>
      <c r="V10" s="95">
        <f t="shared" si="0"/>
        <v>0</v>
      </c>
      <c r="W10" s="95">
        <f t="shared" si="1"/>
        <v>0</v>
      </c>
      <c r="X10" s="95">
        <f t="shared" si="2"/>
        <v>0</v>
      </c>
      <c r="Y10" s="95">
        <f t="shared" si="3"/>
        <v>0</v>
      </c>
      <c r="Z10" s="95">
        <f t="shared" si="4"/>
        <v>0</v>
      </c>
      <c r="AD10" s="101"/>
      <c r="AE10" s="285"/>
      <c r="AF10" s="195"/>
      <c r="AG10" s="195"/>
    </row>
    <row r="11" spans="1:33" ht="66" customHeight="1">
      <c r="A11" s="786"/>
      <c r="B11" s="789"/>
      <c r="C11" s="789"/>
      <c r="D11" s="789"/>
      <c r="E11" s="790"/>
      <c r="F11" s="947"/>
      <c r="G11" s="835"/>
      <c r="H11" s="850"/>
      <c r="I11" s="835"/>
      <c r="J11" s="538" t="s">
        <v>992</v>
      </c>
      <c r="K11" s="538" t="s">
        <v>941</v>
      </c>
      <c r="L11" s="874"/>
      <c r="M11" s="538" t="s">
        <v>940</v>
      </c>
      <c r="N11" s="197">
        <v>1</v>
      </c>
      <c r="O11" s="610"/>
      <c r="P11" s="197">
        <v>1</v>
      </c>
      <c r="Q11" s="610"/>
      <c r="R11" s="197">
        <v>1</v>
      </c>
      <c r="S11" s="610"/>
      <c r="T11" s="197">
        <v>1</v>
      </c>
      <c r="U11" s="614"/>
      <c r="V11" s="95">
        <f t="shared" ref="V11" si="5">IFERROR((O11*100%)/N11,"-")</f>
        <v>0</v>
      </c>
      <c r="W11" s="95">
        <f t="shared" ref="W11" si="6">IFERROR((Q11*100%)/P11,"-")</f>
        <v>0</v>
      </c>
      <c r="X11" s="95">
        <f t="shared" ref="X11" si="7">IFERROR((S11*100%)/R11,"-")</f>
        <v>0</v>
      </c>
      <c r="Y11" s="95">
        <f t="shared" ref="Y11" si="8">IFERROR((U11*100%)/T11,"-")</f>
        <v>0</v>
      </c>
      <c r="Z11" s="95">
        <f t="shared" ref="Z11" si="9">IFERROR(AVERAGE(V11:Y11),"-")</f>
        <v>0</v>
      </c>
      <c r="AD11" s="101"/>
      <c r="AE11" s="285"/>
      <c r="AF11" s="195"/>
      <c r="AG11" s="227"/>
    </row>
    <row r="12" spans="1:33" ht="141.6" customHeight="1">
      <c r="A12" s="786"/>
      <c r="B12" s="789"/>
      <c r="C12" s="789"/>
      <c r="D12" s="789"/>
      <c r="E12" s="252" t="s">
        <v>37</v>
      </c>
      <c r="F12" s="253" t="s">
        <v>36</v>
      </c>
      <c r="G12" s="254">
        <v>0.6</v>
      </c>
      <c r="H12" s="255">
        <v>0.8</v>
      </c>
      <c r="I12" s="254" t="s">
        <v>188</v>
      </c>
      <c r="J12" s="213" t="s">
        <v>160</v>
      </c>
      <c r="K12" s="213" t="s">
        <v>188</v>
      </c>
      <c r="L12" s="874"/>
      <c r="M12" s="270" t="s">
        <v>129</v>
      </c>
      <c r="N12" s="197">
        <v>1</v>
      </c>
      <c r="O12" s="610"/>
      <c r="P12" s="197">
        <v>1</v>
      </c>
      <c r="Q12" s="610"/>
      <c r="R12" s="197">
        <v>1</v>
      </c>
      <c r="S12" s="610"/>
      <c r="T12" s="197">
        <v>1</v>
      </c>
      <c r="U12" s="614"/>
      <c r="V12" s="95">
        <f t="shared" si="0"/>
        <v>0</v>
      </c>
      <c r="W12" s="95">
        <f t="shared" si="1"/>
        <v>0</v>
      </c>
      <c r="X12" s="95">
        <f t="shared" si="2"/>
        <v>0</v>
      </c>
      <c r="Y12" s="95">
        <f t="shared" si="3"/>
        <v>0</v>
      </c>
      <c r="Z12" s="95">
        <f t="shared" si="4"/>
        <v>0</v>
      </c>
      <c r="AD12" s="101"/>
      <c r="AE12" s="316"/>
      <c r="AF12" s="195"/>
      <c r="AG12" s="195"/>
    </row>
    <row r="13" spans="1:33" ht="77.25" customHeight="1">
      <c r="A13" s="786"/>
      <c r="B13" s="789"/>
      <c r="C13" s="789"/>
      <c r="D13" s="789"/>
      <c r="E13" s="788" t="s">
        <v>38</v>
      </c>
      <c r="F13" s="946" t="s">
        <v>39</v>
      </c>
      <c r="G13" s="834">
        <v>0.7</v>
      </c>
      <c r="H13" s="849">
        <v>0.8</v>
      </c>
      <c r="I13" s="834" t="s">
        <v>189</v>
      </c>
      <c r="J13" s="538" t="s">
        <v>939</v>
      </c>
      <c r="K13" s="538" t="s">
        <v>938</v>
      </c>
      <c r="L13" s="874"/>
      <c r="M13" s="529" t="s">
        <v>132</v>
      </c>
      <c r="N13" s="86">
        <v>1</v>
      </c>
      <c r="O13" s="602"/>
      <c r="P13" s="86">
        <v>1</v>
      </c>
      <c r="Q13" s="602"/>
      <c r="R13" s="86">
        <v>1</v>
      </c>
      <c r="S13" s="602"/>
      <c r="T13" s="86">
        <v>1</v>
      </c>
      <c r="U13" s="603"/>
      <c r="V13" s="95">
        <f t="shared" si="0"/>
        <v>0</v>
      </c>
      <c r="W13" s="95">
        <f t="shared" si="1"/>
        <v>0</v>
      </c>
      <c r="X13" s="95">
        <f t="shared" si="2"/>
        <v>0</v>
      </c>
      <c r="Y13" s="95">
        <f t="shared" si="3"/>
        <v>0</v>
      </c>
      <c r="Z13" s="95">
        <f t="shared" si="4"/>
        <v>0</v>
      </c>
      <c r="AD13" s="101"/>
      <c r="AE13" s="285"/>
      <c r="AF13" s="195"/>
      <c r="AG13" s="278"/>
    </row>
    <row r="14" spans="1:33" ht="85.5" customHeight="1">
      <c r="A14" s="786"/>
      <c r="B14" s="789"/>
      <c r="C14" s="789"/>
      <c r="D14" s="789"/>
      <c r="E14" s="790"/>
      <c r="F14" s="947"/>
      <c r="G14" s="835"/>
      <c r="H14" s="850"/>
      <c r="I14" s="835"/>
      <c r="J14" s="538" t="s">
        <v>40</v>
      </c>
      <c r="K14" s="538" t="s">
        <v>644</v>
      </c>
      <c r="L14" s="874"/>
      <c r="M14" s="538" t="s">
        <v>906</v>
      </c>
      <c r="N14" s="197">
        <v>1</v>
      </c>
      <c r="O14" s="610"/>
      <c r="P14" s="197">
        <v>1</v>
      </c>
      <c r="Q14" s="610"/>
      <c r="R14" s="197">
        <v>1</v>
      </c>
      <c r="S14" s="610"/>
      <c r="T14" s="197">
        <v>1</v>
      </c>
      <c r="U14" s="603"/>
      <c r="V14" s="95">
        <f t="shared" si="0"/>
        <v>0</v>
      </c>
      <c r="W14" s="95">
        <f t="shared" si="1"/>
        <v>0</v>
      </c>
      <c r="X14" s="95">
        <f t="shared" si="2"/>
        <v>0</v>
      </c>
      <c r="Y14" s="95">
        <f t="shared" si="3"/>
        <v>0</v>
      </c>
      <c r="Z14" s="95">
        <f t="shared" si="4"/>
        <v>0</v>
      </c>
      <c r="AD14" s="101"/>
      <c r="AE14" s="316"/>
      <c r="AF14" s="195"/>
      <c r="AG14" s="195"/>
    </row>
    <row r="15" spans="1:33" ht="85.5" customHeight="1">
      <c r="A15" s="786"/>
      <c r="B15" s="789"/>
      <c r="C15" s="790"/>
      <c r="D15" s="790"/>
      <c r="E15" s="252" t="s">
        <v>42</v>
      </c>
      <c r="F15" s="253" t="s">
        <v>43</v>
      </c>
      <c r="G15" s="254">
        <v>0.75</v>
      </c>
      <c r="H15" s="255">
        <v>0.9</v>
      </c>
      <c r="I15" s="254" t="s">
        <v>190</v>
      </c>
      <c r="J15" s="53" t="s">
        <v>45</v>
      </c>
      <c r="K15" s="53" t="s">
        <v>186</v>
      </c>
      <c r="L15" s="874"/>
      <c r="M15" s="272" t="s">
        <v>129</v>
      </c>
      <c r="N15" s="86">
        <v>0.9</v>
      </c>
      <c r="O15" s="602"/>
      <c r="P15" s="86">
        <v>0.9</v>
      </c>
      <c r="Q15" s="602"/>
      <c r="R15" s="86">
        <v>0.9</v>
      </c>
      <c r="S15" s="602"/>
      <c r="T15" s="86">
        <v>0.9</v>
      </c>
      <c r="U15" s="614"/>
      <c r="V15" s="95">
        <f t="shared" si="0"/>
        <v>0</v>
      </c>
      <c r="W15" s="95">
        <f t="shared" si="1"/>
        <v>0</v>
      </c>
      <c r="X15" s="95">
        <f t="shared" si="2"/>
        <v>0</v>
      </c>
      <c r="Y15" s="95">
        <f t="shared" si="3"/>
        <v>0</v>
      </c>
      <c r="Z15" s="95">
        <f t="shared" si="4"/>
        <v>0</v>
      </c>
      <c r="AD15" s="101"/>
      <c r="AE15" s="316"/>
      <c r="AF15" s="195"/>
      <c r="AG15" s="227"/>
    </row>
    <row r="16" spans="1:33" ht="90.6" customHeight="1">
      <c r="A16" s="786"/>
      <c r="B16" s="789"/>
      <c r="C16" s="891" t="s">
        <v>46</v>
      </c>
      <c r="D16" s="892"/>
      <c r="E16" s="346" t="s">
        <v>619</v>
      </c>
      <c r="F16" s="348" t="s">
        <v>620</v>
      </c>
      <c r="G16" s="348">
        <v>0.8</v>
      </c>
      <c r="H16" s="347">
        <v>0.9</v>
      </c>
      <c r="I16" s="348" t="s">
        <v>658</v>
      </c>
      <c r="J16" s="415" t="s">
        <v>536</v>
      </c>
      <c r="K16" s="415" t="s">
        <v>485</v>
      </c>
      <c r="L16" s="874"/>
      <c r="M16" s="272" t="s">
        <v>129</v>
      </c>
      <c r="N16" s="86">
        <v>1</v>
      </c>
      <c r="O16" s="602"/>
      <c r="P16" s="86">
        <v>1</v>
      </c>
      <c r="Q16" s="602"/>
      <c r="R16" s="86">
        <v>1</v>
      </c>
      <c r="S16" s="602"/>
      <c r="T16" s="86">
        <v>1</v>
      </c>
      <c r="U16" s="614"/>
      <c r="V16" s="95">
        <f t="shared" si="0"/>
        <v>0</v>
      </c>
      <c r="W16" s="95">
        <f t="shared" si="1"/>
        <v>0</v>
      </c>
      <c r="X16" s="95">
        <f t="shared" si="2"/>
        <v>0</v>
      </c>
      <c r="Y16" s="95">
        <f t="shared" si="3"/>
        <v>0</v>
      </c>
      <c r="Z16" s="95">
        <f t="shared" si="4"/>
        <v>0</v>
      </c>
      <c r="AD16" s="101"/>
      <c r="AE16" s="285"/>
      <c r="AF16" s="195"/>
      <c r="AG16" s="227"/>
    </row>
    <row r="17" spans="1:33" ht="51" customHeight="1">
      <c r="A17" s="786"/>
      <c r="B17" s="789"/>
      <c r="C17" s="788" t="s">
        <v>49</v>
      </c>
      <c r="D17" s="807" t="s">
        <v>320</v>
      </c>
      <c r="E17" s="788" t="s">
        <v>50</v>
      </c>
      <c r="F17" s="788" t="s">
        <v>51</v>
      </c>
      <c r="G17" s="834">
        <v>0.9</v>
      </c>
      <c r="H17" s="849">
        <v>0.9</v>
      </c>
      <c r="I17" s="834" t="s">
        <v>563</v>
      </c>
      <c r="J17" s="50" t="s">
        <v>52</v>
      </c>
      <c r="K17" s="53" t="s">
        <v>53</v>
      </c>
      <c r="L17" s="874"/>
      <c r="M17" s="271" t="s">
        <v>131</v>
      </c>
      <c r="N17" s="86">
        <v>1</v>
      </c>
      <c r="O17" s="602"/>
      <c r="P17" s="86"/>
      <c r="Q17" s="602"/>
      <c r="R17" s="86"/>
      <c r="S17" s="602"/>
      <c r="T17" s="86"/>
      <c r="U17" s="614"/>
      <c r="V17" s="95">
        <f t="shared" si="0"/>
        <v>0</v>
      </c>
      <c r="W17" s="95" t="str">
        <f t="shared" si="1"/>
        <v>-</v>
      </c>
      <c r="X17" s="95" t="str">
        <f t="shared" si="2"/>
        <v>-</v>
      </c>
      <c r="Y17" s="95" t="str">
        <f t="shared" si="3"/>
        <v>-</v>
      </c>
      <c r="Z17" s="95">
        <f t="shared" si="4"/>
        <v>0</v>
      </c>
      <c r="AD17" s="101"/>
      <c r="AE17" s="285"/>
      <c r="AF17" s="195"/>
      <c r="AG17" s="195"/>
    </row>
    <row r="18" spans="1:33" ht="52.95" customHeight="1">
      <c r="A18" s="786"/>
      <c r="B18" s="789"/>
      <c r="C18" s="790"/>
      <c r="D18" s="808"/>
      <c r="E18" s="790"/>
      <c r="F18" s="790"/>
      <c r="G18" s="835"/>
      <c r="H18" s="850"/>
      <c r="I18" s="835"/>
      <c r="J18" s="50" t="s">
        <v>542</v>
      </c>
      <c r="K18" s="53" t="s">
        <v>541</v>
      </c>
      <c r="L18" s="874"/>
      <c r="M18" s="271" t="s">
        <v>129</v>
      </c>
      <c r="N18" s="86">
        <v>0</v>
      </c>
      <c r="O18" s="602"/>
      <c r="P18" s="86">
        <v>0.75</v>
      </c>
      <c r="Q18" s="602"/>
      <c r="R18" s="86">
        <v>0.8</v>
      </c>
      <c r="S18" s="602"/>
      <c r="T18" s="86">
        <v>0.9</v>
      </c>
      <c r="U18" s="614"/>
      <c r="V18" s="95" t="str">
        <f t="shared" si="0"/>
        <v>-</v>
      </c>
      <c r="W18" s="95">
        <f t="shared" si="1"/>
        <v>0</v>
      </c>
      <c r="X18" s="95">
        <f t="shared" si="2"/>
        <v>0</v>
      </c>
      <c r="Y18" s="95">
        <f t="shared" si="3"/>
        <v>0</v>
      </c>
      <c r="Z18" s="95">
        <f t="shared" si="4"/>
        <v>0</v>
      </c>
      <c r="AD18" s="101"/>
      <c r="AE18" s="285"/>
      <c r="AF18" s="195"/>
      <c r="AG18" s="195"/>
    </row>
    <row r="19" spans="1:33" ht="86.25" customHeight="1">
      <c r="A19" s="857" t="s">
        <v>873</v>
      </c>
      <c r="B19" s="894" t="s">
        <v>440</v>
      </c>
      <c r="C19" s="894" t="s">
        <v>441</v>
      </c>
      <c r="D19" s="894" t="s">
        <v>442</v>
      </c>
      <c r="E19" s="894" t="s">
        <v>70</v>
      </c>
      <c r="F19" s="894" t="s">
        <v>446</v>
      </c>
      <c r="G19" s="979">
        <v>4.0000000000000001E-3</v>
      </c>
      <c r="H19" s="981">
        <v>5.0000000000000001E-3</v>
      </c>
      <c r="I19" s="907" t="s">
        <v>72</v>
      </c>
      <c r="J19" s="57" t="s">
        <v>199</v>
      </c>
      <c r="K19" s="58" t="s">
        <v>164</v>
      </c>
      <c r="L19" s="874"/>
      <c r="M19" s="273" t="s">
        <v>132</v>
      </c>
      <c r="N19" s="88">
        <v>0.06</v>
      </c>
      <c r="O19" s="630"/>
      <c r="P19" s="90">
        <v>0.06</v>
      </c>
      <c r="Q19" s="619"/>
      <c r="R19" s="90">
        <v>0.06</v>
      </c>
      <c r="S19" s="666"/>
      <c r="T19" s="90">
        <v>0.06</v>
      </c>
      <c r="U19" s="668"/>
      <c r="V19" s="95">
        <f t="shared" si="0"/>
        <v>0</v>
      </c>
      <c r="W19" s="95">
        <f t="shared" si="1"/>
        <v>0</v>
      </c>
      <c r="X19" s="95">
        <f t="shared" si="2"/>
        <v>0</v>
      </c>
      <c r="Y19" s="95">
        <f t="shared" si="3"/>
        <v>0</v>
      </c>
      <c r="Z19" s="95">
        <f t="shared" si="4"/>
        <v>0</v>
      </c>
      <c r="AD19" s="101"/>
      <c r="AE19" s="647"/>
      <c r="AF19" s="195"/>
      <c r="AG19" s="227"/>
    </row>
    <row r="20" spans="1:33" ht="80.25" customHeight="1">
      <c r="A20" s="857"/>
      <c r="B20" s="896"/>
      <c r="C20" s="896"/>
      <c r="D20" s="896"/>
      <c r="E20" s="895"/>
      <c r="F20" s="895"/>
      <c r="G20" s="980"/>
      <c r="H20" s="982"/>
      <c r="I20" s="908"/>
      <c r="J20" s="62" t="s">
        <v>165</v>
      </c>
      <c r="K20" s="519" t="s">
        <v>166</v>
      </c>
      <c r="L20" s="874"/>
      <c r="M20" s="196" t="s">
        <v>130</v>
      </c>
      <c r="N20" s="91">
        <v>5.0000000000000001E-3</v>
      </c>
      <c r="O20" s="604"/>
      <c r="P20" s="91">
        <v>5.0000000000000001E-3</v>
      </c>
      <c r="Q20" s="604"/>
      <c r="R20" s="91">
        <v>5.0000000000000001E-3</v>
      </c>
      <c r="S20" s="604"/>
      <c r="T20" s="91">
        <v>5.0000000000000001E-3</v>
      </c>
      <c r="U20" s="616"/>
      <c r="V20" s="95" t="str">
        <f>IF(O20,IF(O20&gt;=0.5%,100%,IF(AND(O20&gt;0.4%),79%,59%)),"-")</f>
        <v>-</v>
      </c>
      <c r="W20" s="95" t="str">
        <f>IF(Q20,IF(Q20&gt;=0.5%,100%,IF(AND(Q20&gt;0.4%),79%,59%)),"-")</f>
        <v>-</v>
      </c>
      <c r="X20" s="95" t="str">
        <f>IF(S20,IF(S20&gt;=0.5%,100%,IF(AND(S20&gt;0.4%),79%,59%)),"-")</f>
        <v>-</v>
      </c>
      <c r="Y20" s="95" t="str">
        <f>IF(U20,IF(U20&gt;=0.5%,100%,IF(AND(U20&gt;0.4%),79%,59%)),"-")</f>
        <v>-</v>
      </c>
      <c r="Z20" s="95" t="str">
        <f t="shared" si="4"/>
        <v>-</v>
      </c>
      <c r="AD20" s="101"/>
      <c r="AE20" s="647"/>
      <c r="AF20" s="195"/>
      <c r="AG20" s="227"/>
    </row>
    <row r="21" spans="1:33" ht="81.75" customHeight="1">
      <c r="A21" s="857" t="s">
        <v>31</v>
      </c>
      <c r="B21" s="832" t="s">
        <v>78</v>
      </c>
      <c r="C21" s="832" t="s">
        <v>79</v>
      </c>
      <c r="D21" s="832" t="s">
        <v>90</v>
      </c>
      <c r="E21" s="832" t="s">
        <v>91</v>
      </c>
      <c r="F21" s="230" t="s">
        <v>92</v>
      </c>
      <c r="G21" s="184">
        <v>0.3</v>
      </c>
      <c r="H21" s="185">
        <v>0.7</v>
      </c>
      <c r="I21" s="172" t="s">
        <v>195</v>
      </c>
      <c r="J21" s="64" t="s">
        <v>172</v>
      </c>
      <c r="K21" s="64" t="s">
        <v>195</v>
      </c>
      <c r="L21" s="874"/>
      <c r="M21" s="274" t="s">
        <v>130</v>
      </c>
      <c r="N21" s="92">
        <v>0</v>
      </c>
      <c r="O21" s="602"/>
      <c r="P21" s="92" t="s">
        <v>903</v>
      </c>
      <c r="Q21" s="602"/>
      <c r="R21" s="92">
        <v>0</v>
      </c>
      <c r="S21" s="602"/>
      <c r="T21" s="92" t="s">
        <v>903</v>
      </c>
      <c r="U21" s="614"/>
      <c r="V21" s="95" t="str">
        <f>IF(O21,IF(O21&gt;=90%,100%,59%),"-")</f>
        <v>-</v>
      </c>
      <c r="W21" s="95" t="str">
        <f>IF(Q21,IF(Q21&gt;=90%,100%,59%),"-")</f>
        <v>-</v>
      </c>
      <c r="X21" s="95" t="str">
        <f>IF(S21,IF(S21&gt;=90%,100%,59%),"-")</f>
        <v>-</v>
      </c>
      <c r="Y21" s="95" t="str">
        <f>IF(U21,IF(U21&gt;=90%,100%,59%),"-")</f>
        <v>-</v>
      </c>
      <c r="Z21" s="95" t="str">
        <f t="shared" si="4"/>
        <v>-</v>
      </c>
      <c r="AD21" s="101"/>
      <c r="AE21" s="647"/>
      <c r="AF21" s="195"/>
      <c r="AG21" s="227"/>
    </row>
    <row r="22" spans="1:33" ht="98.25" customHeight="1">
      <c r="A22" s="857"/>
      <c r="B22" s="833"/>
      <c r="C22" s="833"/>
      <c r="D22" s="833"/>
      <c r="E22" s="833"/>
      <c r="F22" s="64" t="s">
        <v>95</v>
      </c>
      <c r="G22" s="202">
        <v>0.3</v>
      </c>
      <c r="H22" s="203">
        <v>0.7</v>
      </c>
      <c r="I22" s="64" t="s">
        <v>201</v>
      </c>
      <c r="J22" s="64" t="s">
        <v>202</v>
      </c>
      <c r="K22" s="64" t="s">
        <v>251</v>
      </c>
      <c r="L22" s="874"/>
      <c r="M22" s="274" t="s">
        <v>130</v>
      </c>
      <c r="N22" s="92">
        <v>0</v>
      </c>
      <c r="O22" s="602"/>
      <c r="P22" s="92">
        <v>0.8</v>
      </c>
      <c r="Q22" s="602"/>
      <c r="R22" s="92">
        <v>0.8</v>
      </c>
      <c r="S22" s="602"/>
      <c r="T22" s="92">
        <v>0.8</v>
      </c>
      <c r="U22" s="614"/>
      <c r="V22" s="95" t="str">
        <f t="shared" si="0"/>
        <v>-</v>
      </c>
      <c r="W22" s="95">
        <f t="shared" si="1"/>
        <v>0</v>
      </c>
      <c r="X22" s="95">
        <f t="shared" si="2"/>
        <v>0</v>
      </c>
      <c r="Y22" s="95">
        <f t="shared" si="3"/>
        <v>0</v>
      </c>
      <c r="Z22" s="95">
        <f t="shared" si="4"/>
        <v>0</v>
      </c>
      <c r="AD22" s="101"/>
      <c r="AE22" s="647"/>
      <c r="AF22" s="195"/>
      <c r="AG22" s="227"/>
    </row>
    <row r="23" spans="1:33" ht="74.25" customHeight="1">
      <c r="A23" s="791" t="s">
        <v>128</v>
      </c>
      <c r="B23" s="847" t="s">
        <v>444</v>
      </c>
      <c r="C23" s="847" t="s">
        <v>445</v>
      </c>
      <c r="D23" s="956" t="s">
        <v>99</v>
      </c>
      <c r="E23" s="66" t="s">
        <v>100</v>
      </c>
      <c r="F23" s="67" t="s">
        <v>101</v>
      </c>
      <c r="G23" s="68">
        <v>0.7</v>
      </c>
      <c r="H23" s="69">
        <v>0.8</v>
      </c>
      <c r="I23" s="70" t="s">
        <v>173</v>
      </c>
      <c r="J23" s="534" t="s">
        <v>791</v>
      </c>
      <c r="K23" s="534" t="s">
        <v>788</v>
      </c>
      <c r="L23" s="874"/>
      <c r="M23" s="275" t="s">
        <v>132</v>
      </c>
      <c r="N23" s="93">
        <v>0</v>
      </c>
      <c r="O23" s="605"/>
      <c r="P23" s="94">
        <v>0</v>
      </c>
      <c r="Q23" s="608"/>
      <c r="R23" s="93">
        <v>1</v>
      </c>
      <c r="S23" s="605"/>
      <c r="T23" s="94">
        <v>1</v>
      </c>
      <c r="U23" s="618"/>
      <c r="V23" s="95" t="str">
        <f t="shared" si="0"/>
        <v>-</v>
      </c>
      <c r="W23" s="95" t="str">
        <f t="shared" si="1"/>
        <v>-</v>
      </c>
      <c r="X23" s="95">
        <f t="shared" si="2"/>
        <v>0</v>
      </c>
      <c r="Y23" s="95">
        <f t="shared" si="3"/>
        <v>0</v>
      </c>
      <c r="Z23" s="95">
        <f t="shared" si="4"/>
        <v>0</v>
      </c>
      <c r="AD23" s="669"/>
      <c r="AE23" s="670"/>
      <c r="AF23" s="671"/>
      <c r="AG23" s="672"/>
    </row>
    <row r="24" spans="1:33" ht="85.5" customHeight="1">
      <c r="A24" s="792"/>
      <c r="B24" s="983"/>
      <c r="C24" s="983"/>
      <c r="D24" s="956"/>
      <c r="E24" s="66" t="s">
        <v>100</v>
      </c>
      <c r="F24" s="67" t="s">
        <v>101</v>
      </c>
      <c r="G24" s="68">
        <v>0.7</v>
      </c>
      <c r="H24" s="69">
        <v>0.8</v>
      </c>
      <c r="I24" s="70" t="s">
        <v>173</v>
      </c>
      <c r="J24" s="530" t="s">
        <v>908</v>
      </c>
      <c r="K24" s="534" t="s">
        <v>790</v>
      </c>
      <c r="L24" s="874"/>
      <c r="M24" s="275" t="s">
        <v>130</v>
      </c>
      <c r="N24" s="93">
        <v>0</v>
      </c>
      <c r="O24" s="605"/>
      <c r="P24" s="94">
        <v>0</v>
      </c>
      <c r="Q24" s="608"/>
      <c r="R24" s="94">
        <v>0</v>
      </c>
      <c r="S24" s="608"/>
      <c r="T24" s="94">
        <v>1</v>
      </c>
      <c r="U24" s="618"/>
      <c r="V24" s="95" t="str">
        <f t="shared" si="0"/>
        <v>-</v>
      </c>
      <c r="W24" s="95" t="str">
        <f t="shared" si="1"/>
        <v>-</v>
      </c>
      <c r="X24" s="95" t="str">
        <f t="shared" si="2"/>
        <v>-</v>
      </c>
      <c r="Y24" s="95">
        <f t="shared" si="3"/>
        <v>0</v>
      </c>
      <c r="Z24" s="95">
        <f t="shared" si="4"/>
        <v>0</v>
      </c>
      <c r="AD24" s="657"/>
      <c r="AE24" s="673"/>
      <c r="AF24" s="674"/>
      <c r="AG24" s="675"/>
    </row>
    <row r="25" spans="1:33" ht="84" customHeight="1">
      <c r="A25" s="792"/>
      <c r="B25" s="983"/>
      <c r="C25" s="983"/>
      <c r="D25" s="66" t="s">
        <v>119</v>
      </c>
      <c r="E25" s="66" t="s">
        <v>176</v>
      </c>
      <c r="F25" s="66" t="s">
        <v>121</v>
      </c>
      <c r="G25" s="68">
        <v>0.5</v>
      </c>
      <c r="H25" s="69">
        <v>0.6</v>
      </c>
      <c r="I25" s="70" t="s">
        <v>196</v>
      </c>
      <c r="J25" s="70" t="s">
        <v>122</v>
      </c>
      <c r="K25" s="534" t="s">
        <v>180</v>
      </c>
      <c r="L25" s="874"/>
      <c r="M25" s="275" t="s">
        <v>133</v>
      </c>
      <c r="N25" s="134">
        <v>0</v>
      </c>
      <c r="O25" s="640"/>
      <c r="P25" s="134">
        <v>1</v>
      </c>
      <c r="Q25" s="628"/>
      <c r="R25" s="134">
        <v>1</v>
      </c>
      <c r="S25" s="628"/>
      <c r="T25" s="134">
        <v>1</v>
      </c>
      <c r="U25" s="638"/>
      <c r="V25" s="95" t="str">
        <f t="shared" si="0"/>
        <v>-</v>
      </c>
      <c r="W25" s="95">
        <f t="shared" si="1"/>
        <v>0</v>
      </c>
      <c r="X25" s="95">
        <f t="shared" si="2"/>
        <v>0</v>
      </c>
      <c r="Y25" s="95">
        <f t="shared" si="3"/>
        <v>0</v>
      </c>
      <c r="Z25" s="95">
        <f t="shared" si="4"/>
        <v>0</v>
      </c>
      <c r="AB25" s="126"/>
      <c r="AD25" s="657"/>
      <c r="AE25" s="676"/>
      <c r="AF25" s="674"/>
      <c r="AG25" s="675"/>
    </row>
    <row r="26" spans="1:33" ht="92.25" customHeight="1">
      <c r="A26" s="792"/>
      <c r="B26" s="983"/>
      <c r="C26" s="983"/>
      <c r="D26" s="528" t="s">
        <v>954</v>
      </c>
      <c r="E26" s="535" t="s">
        <v>956</v>
      </c>
      <c r="F26" s="535" t="s">
        <v>957</v>
      </c>
      <c r="G26" s="536">
        <v>0.8</v>
      </c>
      <c r="H26" s="536" t="s">
        <v>955</v>
      </c>
      <c r="I26" s="535" t="s">
        <v>957</v>
      </c>
      <c r="J26" s="530" t="s">
        <v>958</v>
      </c>
      <c r="K26" s="530" t="s">
        <v>959</v>
      </c>
      <c r="L26" s="874"/>
      <c r="M26" s="530" t="s">
        <v>130</v>
      </c>
      <c r="N26" s="166">
        <v>1</v>
      </c>
      <c r="O26" s="640"/>
      <c r="P26" s="134">
        <v>1</v>
      </c>
      <c r="Q26" s="626"/>
      <c r="R26" s="134">
        <v>1</v>
      </c>
      <c r="S26" s="626"/>
      <c r="T26" s="134">
        <v>1</v>
      </c>
      <c r="U26" s="639"/>
      <c r="V26" s="95">
        <f t="shared" ref="V26" si="10">IFERROR((O26*100%)/N26,"-")</f>
        <v>0</v>
      </c>
      <c r="W26" s="95">
        <f t="shared" ref="W26" si="11">IFERROR((Q26*100%)/P26,"-")</f>
        <v>0</v>
      </c>
      <c r="X26" s="95">
        <f t="shared" ref="X26" si="12">IFERROR((S26*100%)/R26,"-")</f>
        <v>0</v>
      </c>
      <c r="Y26" s="95">
        <f t="shared" ref="Y26" si="13">IFERROR((U26*100%)/T26,"-")</f>
        <v>0</v>
      </c>
      <c r="Z26" s="95">
        <f t="shared" si="4"/>
        <v>0</v>
      </c>
      <c r="AB26" s="126"/>
      <c r="AD26" s="657"/>
      <c r="AE26" s="676"/>
      <c r="AF26" s="674"/>
      <c r="AG26" s="675"/>
    </row>
    <row r="27" spans="1:33" ht="79.5" customHeight="1">
      <c r="A27" s="809"/>
      <c r="B27" s="848"/>
      <c r="C27" s="848"/>
      <c r="D27" s="557" t="s">
        <v>115</v>
      </c>
      <c r="E27" s="557" t="s">
        <v>451</v>
      </c>
      <c r="F27" s="558" t="s">
        <v>418</v>
      </c>
      <c r="G27" s="559">
        <v>0.86</v>
      </c>
      <c r="H27" s="560">
        <v>0.9</v>
      </c>
      <c r="I27" s="561" t="s">
        <v>883</v>
      </c>
      <c r="J27" s="534" t="s">
        <v>882</v>
      </c>
      <c r="K27" s="534" t="s">
        <v>869</v>
      </c>
      <c r="L27" s="548"/>
      <c r="M27" s="534" t="s">
        <v>993</v>
      </c>
      <c r="N27" s="134">
        <v>0</v>
      </c>
      <c r="O27" s="640"/>
      <c r="P27" s="134">
        <v>0</v>
      </c>
      <c r="Q27" s="626"/>
      <c r="R27" s="134">
        <v>1</v>
      </c>
      <c r="S27" s="626"/>
      <c r="T27" s="134">
        <v>1</v>
      </c>
      <c r="U27" s="639"/>
      <c r="V27" s="95" t="str">
        <f t="shared" ref="V27" si="14">IFERROR((O27*100%)/N27,"-")</f>
        <v>-</v>
      </c>
      <c r="W27" s="95" t="str">
        <f t="shared" ref="W27" si="15">IFERROR((Q27*100%)/P27,"-")</f>
        <v>-</v>
      </c>
      <c r="X27" s="95">
        <f t="shared" ref="X27" si="16">IFERROR((S27*100%)/R27,"-")</f>
        <v>0</v>
      </c>
      <c r="Y27" s="95">
        <f t="shared" ref="Y27" si="17">IFERROR((U27*100%)/T27,"-")</f>
        <v>0</v>
      </c>
      <c r="Z27" s="95">
        <f t="shared" ref="Z27" si="18">IFERROR(AVERAGE(V27:Y27),"-")</f>
        <v>0</v>
      </c>
      <c r="AB27" s="126"/>
      <c r="AD27" s="657"/>
      <c r="AE27" s="673"/>
      <c r="AF27" s="674"/>
      <c r="AG27" s="675"/>
    </row>
    <row r="28" spans="1:33" ht="45.6" customHeight="1">
      <c r="A28" s="1004" t="s">
        <v>332</v>
      </c>
      <c r="B28" s="1005"/>
      <c r="C28" s="1005"/>
      <c r="D28" s="1005"/>
      <c r="E28" s="1005"/>
      <c r="F28" s="1005"/>
      <c r="G28" s="1005"/>
      <c r="H28" s="1005"/>
      <c r="I28" s="1005"/>
      <c r="J28" s="1005"/>
      <c r="K28" s="1005"/>
      <c r="L28" s="1005"/>
      <c r="M28" s="1006"/>
      <c r="N28" s="71"/>
      <c r="O28" s="71"/>
      <c r="P28" s="71"/>
      <c r="Q28" s="71"/>
      <c r="R28" s="71"/>
      <c r="S28" s="71"/>
      <c r="T28" s="71"/>
      <c r="U28" s="71"/>
      <c r="V28" s="40" t="str">
        <f t="shared" si="0"/>
        <v>-</v>
      </c>
      <c r="W28" s="40" t="str">
        <f t="shared" si="1"/>
        <v>-</v>
      </c>
      <c r="X28" s="40" t="str">
        <f t="shared" si="2"/>
        <v>-</v>
      </c>
      <c r="Y28" s="40" t="str">
        <f t="shared" si="3"/>
        <v>-</v>
      </c>
      <c r="Z28" s="127">
        <f>AVERAGE(Z4:Z27)</f>
        <v>0</v>
      </c>
      <c r="AD28" s="657"/>
      <c r="AE28" s="673"/>
      <c r="AF28" s="674"/>
      <c r="AG28" s="675"/>
    </row>
    <row r="29" spans="1:33">
      <c r="A29" s="932" t="s">
        <v>209</v>
      </c>
      <c r="B29" s="932"/>
      <c r="C29" s="932"/>
      <c r="D29" s="932"/>
      <c r="E29" s="932"/>
      <c r="F29" s="932"/>
      <c r="G29" s="932"/>
      <c r="H29" s="932"/>
      <c r="I29" s="932"/>
      <c r="J29" s="932"/>
      <c r="AD29" s="657"/>
      <c r="AE29" s="676"/>
      <c r="AF29" s="674"/>
      <c r="AG29" s="675"/>
    </row>
    <row r="30" spans="1:33">
      <c r="A30" s="933" t="s">
        <v>250</v>
      </c>
      <c r="B30" s="933"/>
      <c r="C30" s="933"/>
      <c r="D30" s="933"/>
      <c r="E30" s="933"/>
      <c r="F30" s="933"/>
      <c r="G30" s="933"/>
      <c r="H30" s="933"/>
      <c r="I30" s="933"/>
      <c r="J30" s="933"/>
      <c r="AD30" s="657"/>
      <c r="AE30" s="673"/>
      <c r="AF30" s="674"/>
      <c r="AG30" s="675"/>
    </row>
    <row r="31" spans="1:33">
      <c r="A31" s="933"/>
      <c r="B31" s="933"/>
      <c r="C31" s="933"/>
      <c r="D31" s="933"/>
      <c r="E31" s="933"/>
      <c r="F31" s="933"/>
      <c r="G31" s="933"/>
      <c r="H31" s="933"/>
      <c r="I31" s="933"/>
      <c r="J31" s="933"/>
      <c r="AD31" s="99"/>
      <c r="AE31" s="99"/>
      <c r="AF31" s="99"/>
      <c r="AG31" s="99"/>
    </row>
    <row r="32" spans="1:33">
      <c r="A32" s="933"/>
      <c r="B32" s="933"/>
      <c r="C32" s="933"/>
      <c r="D32" s="933"/>
      <c r="E32" s="933"/>
      <c r="F32" s="933"/>
      <c r="G32" s="933"/>
      <c r="H32" s="933"/>
      <c r="I32" s="933"/>
      <c r="J32" s="933"/>
      <c r="AD32" s="100"/>
      <c r="AE32" s="99"/>
      <c r="AF32" s="99"/>
      <c r="AG32" s="99"/>
    </row>
    <row r="33" spans="1:33" ht="42" customHeight="1">
      <c r="A33" s="853" t="s">
        <v>671</v>
      </c>
      <c r="B33" s="853" t="s">
        <v>669</v>
      </c>
      <c r="C33" s="853" t="s">
        <v>667</v>
      </c>
      <c r="D33" s="853" t="s">
        <v>0</v>
      </c>
      <c r="E33" s="853" t="s">
        <v>654</v>
      </c>
      <c r="F33" s="853" t="s">
        <v>664</v>
      </c>
      <c r="G33" s="853" t="s">
        <v>1</v>
      </c>
      <c r="H33" s="853" t="s">
        <v>645</v>
      </c>
      <c r="I33" s="853" t="s">
        <v>125</v>
      </c>
      <c r="J33" s="853" t="s">
        <v>812</v>
      </c>
      <c r="K33" s="853" t="s">
        <v>805</v>
      </c>
      <c r="L33" s="838" t="s">
        <v>432</v>
      </c>
      <c r="M33" s="853" t="s">
        <v>2</v>
      </c>
      <c r="N33" s="853" t="s">
        <v>210</v>
      </c>
      <c r="O33" s="853" t="s">
        <v>645</v>
      </c>
      <c r="P33" s="877" t="s">
        <v>3</v>
      </c>
      <c r="Q33" s="877"/>
      <c r="R33" s="877"/>
      <c r="S33" s="877"/>
      <c r="T33" s="877"/>
      <c r="U33" s="877"/>
      <c r="V33" s="877"/>
      <c r="W33" s="143"/>
      <c r="X33" s="818" t="s">
        <v>1007</v>
      </c>
      <c r="Y33" s="819"/>
      <c r="Z33" s="819"/>
      <c r="AA33" s="819"/>
      <c r="AB33" s="820"/>
      <c r="AD33" s="150"/>
      <c r="AE33" s="99"/>
      <c r="AF33" s="99"/>
      <c r="AG33" s="99"/>
    </row>
    <row r="34" spans="1:33" ht="52.8">
      <c r="A34" s="853"/>
      <c r="B34" s="853"/>
      <c r="C34" s="853"/>
      <c r="D34" s="853"/>
      <c r="E34" s="853"/>
      <c r="F34" s="853"/>
      <c r="G34" s="853"/>
      <c r="H34" s="853"/>
      <c r="I34" s="853"/>
      <c r="J34" s="853"/>
      <c r="K34" s="853"/>
      <c r="L34" s="839"/>
      <c r="M34" s="853"/>
      <c r="N34" s="853"/>
      <c r="O34" s="853"/>
      <c r="P34" s="38" t="s">
        <v>143</v>
      </c>
      <c r="Q34" s="38" t="s">
        <v>145</v>
      </c>
      <c r="R34" s="38" t="s">
        <v>144</v>
      </c>
      <c r="S34" s="38" t="s">
        <v>146</v>
      </c>
      <c r="T34" s="38" t="s">
        <v>147</v>
      </c>
      <c r="U34" s="38" t="s">
        <v>148</v>
      </c>
      <c r="V34" s="38" t="s">
        <v>149</v>
      </c>
      <c r="W34" s="38" t="s">
        <v>150</v>
      </c>
      <c r="X34" s="38" t="s">
        <v>458</v>
      </c>
      <c r="Y34" s="38" t="s">
        <v>454</v>
      </c>
      <c r="Z34" s="38" t="s">
        <v>455</v>
      </c>
      <c r="AA34" s="38" t="s">
        <v>456</v>
      </c>
      <c r="AB34" s="276" t="s">
        <v>457</v>
      </c>
      <c r="AD34" s="155"/>
      <c r="AE34" s="113"/>
      <c r="AF34" s="100"/>
      <c r="AG34" s="99"/>
    </row>
    <row r="35" spans="1:33" ht="78.75" customHeight="1">
      <c r="A35" s="785" t="s">
        <v>127</v>
      </c>
      <c r="B35" s="855" t="s">
        <v>78</v>
      </c>
      <c r="C35" s="855" t="s">
        <v>79</v>
      </c>
      <c r="D35" s="855" t="s">
        <v>253</v>
      </c>
      <c r="E35" s="855" t="s">
        <v>91</v>
      </c>
      <c r="F35" s="855" t="s">
        <v>92</v>
      </c>
      <c r="G35" s="856" t="s">
        <v>200</v>
      </c>
      <c r="H35" s="855">
        <v>70</v>
      </c>
      <c r="I35" s="855" t="s">
        <v>252</v>
      </c>
      <c r="J35" s="1009" t="s">
        <v>762</v>
      </c>
      <c r="K35" s="173" t="s">
        <v>288</v>
      </c>
      <c r="L35" s="839"/>
      <c r="M35" s="173" t="s">
        <v>327</v>
      </c>
      <c r="N35" s="378">
        <v>5.0000000000000001E-3</v>
      </c>
      <c r="O35" s="229" t="s">
        <v>289</v>
      </c>
      <c r="P35" s="190" t="s">
        <v>290</v>
      </c>
      <c r="Q35" s="248"/>
      <c r="R35" s="190" t="s">
        <v>290</v>
      </c>
      <c r="S35" s="248"/>
      <c r="T35" s="190" t="s">
        <v>290</v>
      </c>
      <c r="U35" s="248"/>
      <c r="V35" s="190" t="s">
        <v>290</v>
      </c>
      <c r="W35" s="118"/>
      <c r="X35" s="40" t="str">
        <f>IF(Q35,IF(Q35&lt;1%,100%,IF(AND(Q35=1%),79%,59%)),"-")</f>
        <v>-</v>
      </c>
      <c r="Y35" s="40" t="str">
        <f>IF(S35,IF(S35&lt;1%,100%,IF(AND(S35=1%),79%,59%)),"-")</f>
        <v>-</v>
      </c>
      <c r="Z35" s="40" t="str">
        <f>IF(U35,IF(U35&lt;1%,100%,IF(AND(U35=1%),79%,59%)),"-")</f>
        <v>-</v>
      </c>
      <c r="AA35" s="40" t="str">
        <f>IF(W35,IF(W35&lt;1%,100%,IF(AND(W35=1%),79%,59%)),"-")</f>
        <v>-</v>
      </c>
      <c r="AB35" s="40" t="str">
        <f>IFERROR(AVERAGE(X35:AA35),"-")</f>
        <v>-</v>
      </c>
      <c r="AD35" s="99"/>
      <c r="AE35" s="99"/>
      <c r="AF35" s="99"/>
      <c r="AG35" s="99"/>
    </row>
    <row r="36" spans="1:33" ht="69.75" customHeight="1">
      <c r="A36" s="786"/>
      <c r="B36" s="855"/>
      <c r="C36" s="855"/>
      <c r="D36" s="855"/>
      <c r="E36" s="855"/>
      <c r="F36" s="855"/>
      <c r="G36" s="856"/>
      <c r="H36" s="855"/>
      <c r="I36" s="855"/>
      <c r="J36" s="1009"/>
      <c r="K36" s="173" t="s">
        <v>574</v>
      </c>
      <c r="L36" s="839"/>
      <c r="M36" s="173" t="s">
        <v>327</v>
      </c>
      <c r="N36" s="229">
        <v>0.92</v>
      </c>
      <c r="O36" s="229">
        <v>0.92</v>
      </c>
      <c r="P36" s="190">
        <v>0.92</v>
      </c>
      <c r="Q36" s="191"/>
      <c r="R36" s="190">
        <v>0.92</v>
      </c>
      <c r="S36" s="191"/>
      <c r="T36" s="190">
        <v>0.92</v>
      </c>
      <c r="U36" s="191"/>
      <c r="V36" s="190">
        <v>0.92</v>
      </c>
      <c r="W36" s="112"/>
      <c r="X36" s="40">
        <f t="shared" ref="X36:X41" si="19">IFERROR((Q36*100%)/P36,"-")</f>
        <v>0</v>
      </c>
      <c r="Y36" s="40">
        <f t="shared" ref="Y36:Y41" si="20">IFERROR((S36*100%)/R36,"-")</f>
        <v>0</v>
      </c>
      <c r="Z36" s="40">
        <f t="shared" ref="Z36:Z41" si="21">IFERROR((U36*100%)/T36,"-")</f>
        <v>0</v>
      </c>
      <c r="AA36" s="40">
        <f t="shared" ref="AA36:AA41" si="22">IFERROR((W36*100%)/V36,"-")</f>
        <v>0</v>
      </c>
      <c r="AB36" s="40">
        <f t="shared" ref="AB36:AB55" si="23">IFERROR(AVERAGE(X36:AA36),"-")</f>
        <v>0</v>
      </c>
      <c r="AD36" s="99"/>
      <c r="AE36" s="99"/>
      <c r="AF36" s="99"/>
      <c r="AG36" s="99"/>
    </row>
    <row r="37" spans="1:33" ht="63.75" customHeight="1">
      <c r="A37" s="786"/>
      <c r="B37" s="855"/>
      <c r="C37" s="855"/>
      <c r="D37" s="855"/>
      <c r="E37" s="855"/>
      <c r="F37" s="855"/>
      <c r="G37" s="856"/>
      <c r="H37" s="855"/>
      <c r="I37" s="855"/>
      <c r="J37" s="1009"/>
      <c r="K37" s="173" t="s">
        <v>575</v>
      </c>
      <c r="L37" s="839"/>
      <c r="M37" s="173" t="s">
        <v>327</v>
      </c>
      <c r="N37" s="173">
        <v>83</v>
      </c>
      <c r="O37" s="229">
        <v>0.85</v>
      </c>
      <c r="P37" s="190">
        <v>0.85</v>
      </c>
      <c r="Q37" s="191"/>
      <c r="R37" s="190">
        <v>0.85</v>
      </c>
      <c r="S37" s="191"/>
      <c r="T37" s="190">
        <v>0.85</v>
      </c>
      <c r="U37" s="191"/>
      <c r="V37" s="190">
        <v>0.85</v>
      </c>
      <c r="W37" s="112"/>
      <c r="X37" s="40">
        <f t="shared" si="19"/>
        <v>0</v>
      </c>
      <c r="Y37" s="40">
        <f t="shared" si="20"/>
        <v>0</v>
      </c>
      <c r="Z37" s="40">
        <f t="shared" si="21"/>
        <v>0</v>
      </c>
      <c r="AA37" s="40">
        <f t="shared" si="22"/>
        <v>0</v>
      </c>
      <c r="AB37" s="40">
        <f t="shared" si="23"/>
        <v>0</v>
      </c>
      <c r="AD37" s="99"/>
      <c r="AE37" s="99"/>
      <c r="AF37" s="99"/>
      <c r="AG37" s="99"/>
    </row>
    <row r="38" spans="1:33" ht="94.5" customHeight="1">
      <c r="A38" s="786"/>
      <c r="B38" s="855"/>
      <c r="C38" s="855"/>
      <c r="D38" s="855"/>
      <c r="E38" s="855"/>
      <c r="F38" s="855"/>
      <c r="G38" s="856"/>
      <c r="H38" s="855"/>
      <c r="I38" s="855"/>
      <c r="J38" s="1009" t="s">
        <v>642</v>
      </c>
      <c r="K38" s="743" t="s">
        <v>835</v>
      </c>
      <c r="L38" s="839"/>
      <c r="M38" s="173" t="s">
        <v>328</v>
      </c>
      <c r="N38" s="148">
        <v>0.04</v>
      </c>
      <c r="O38" s="228" t="s">
        <v>1087</v>
      </c>
      <c r="P38" s="190" t="s">
        <v>1088</v>
      </c>
      <c r="Q38" s="191"/>
      <c r="R38" s="190" t="s">
        <v>1088</v>
      </c>
      <c r="S38" s="191"/>
      <c r="T38" s="190" t="s">
        <v>1088</v>
      </c>
      <c r="U38" s="191"/>
      <c r="V38" s="190" t="s">
        <v>1088</v>
      </c>
      <c r="W38" s="112"/>
      <c r="X38" s="40" t="str">
        <f>IF(Q38,IF(Q38&lt;=4%,100%,59%),"-")</f>
        <v>-</v>
      </c>
      <c r="Y38" s="40" t="str">
        <f>IF(S38,IF(S38&lt;=4%,100%,59%),"-")</f>
        <v>-</v>
      </c>
      <c r="Z38" s="40" t="str">
        <f>IF(U38,IF(U38&lt;=4%,100%,59%),"-")</f>
        <v>-</v>
      </c>
      <c r="AA38" s="40" t="str">
        <f>IF(W38,IF(W38&lt;=4%,100%,59%),"-")</f>
        <v>-</v>
      </c>
      <c r="AB38" s="40" t="str">
        <f t="shared" si="23"/>
        <v>-</v>
      </c>
      <c r="AD38" s="99"/>
      <c r="AE38" s="99"/>
      <c r="AF38" s="99"/>
      <c r="AG38" s="99"/>
    </row>
    <row r="39" spans="1:33" ht="78.75" customHeight="1">
      <c r="A39" s="786"/>
      <c r="B39" s="855"/>
      <c r="C39" s="855"/>
      <c r="D39" s="855"/>
      <c r="E39" s="855"/>
      <c r="F39" s="855"/>
      <c r="G39" s="856"/>
      <c r="H39" s="855"/>
      <c r="I39" s="855"/>
      <c r="J39" s="1009"/>
      <c r="K39" s="744" t="s">
        <v>1089</v>
      </c>
      <c r="L39" s="839"/>
      <c r="M39" s="173" t="s">
        <v>328</v>
      </c>
      <c r="N39" s="148">
        <v>0</v>
      </c>
      <c r="O39" s="229">
        <v>1</v>
      </c>
      <c r="P39" s="190">
        <v>0</v>
      </c>
      <c r="Q39" s="191"/>
      <c r="R39" s="190">
        <v>0.3</v>
      </c>
      <c r="S39" s="191"/>
      <c r="T39" s="190">
        <v>0.6</v>
      </c>
      <c r="U39" s="191"/>
      <c r="V39" s="190">
        <v>1</v>
      </c>
      <c r="W39" s="112"/>
      <c r="X39" s="40" t="str">
        <f t="shared" si="19"/>
        <v>-</v>
      </c>
      <c r="Y39" s="40">
        <f t="shared" si="20"/>
        <v>0</v>
      </c>
      <c r="Z39" s="40">
        <f t="shared" si="21"/>
        <v>0</v>
      </c>
      <c r="AA39" s="40">
        <f t="shared" si="22"/>
        <v>0</v>
      </c>
      <c r="AB39" s="40">
        <f t="shared" si="23"/>
        <v>0</v>
      </c>
      <c r="AD39" s="99"/>
      <c r="AE39" s="99"/>
      <c r="AF39" s="99"/>
      <c r="AG39" s="99"/>
    </row>
    <row r="40" spans="1:33" ht="90" customHeight="1">
      <c r="A40" s="786"/>
      <c r="B40" s="855"/>
      <c r="C40" s="855"/>
      <c r="D40" s="855"/>
      <c r="E40" s="855"/>
      <c r="F40" s="855"/>
      <c r="G40" s="856"/>
      <c r="H40" s="855"/>
      <c r="I40" s="855"/>
      <c r="J40" s="1009"/>
      <c r="K40" s="743" t="s">
        <v>836</v>
      </c>
      <c r="L40" s="839"/>
      <c r="M40" s="173" t="s">
        <v>328</v>
      </c>
      <c r="N40" s="148">
        <v>0.86</v>
      </c>
      <c r="O40" s="229">
        <v>0.86</v>
      </c>
      <c r="P40" s="190">
        <v>0</v>
      </c>
      <c r="Q40" s="191"/>
      <c r="R40" s="190">
        <v>0.86</v>
      </c>
      <c r="S40" s="191"/>
      <c r="T40" s="190">
        <v>0.86</v>
      </c>
      <c r="U40" s="191"/>
      <c r="V40" s="190">
        <v>0.86</v>
      </c>
      <c r="W40" s="112"/>
      <c r="X40" s="40" t="str">
        <f t="shared" si="19"/>
        <v>-</v>
      </c>
      <c r="Y40" s="40">
        <f t="shared" si="20"/>
        <v>0</v>
      </c>
      <c r="Z40" s="40">
        <f t="shared" si="21"/>
        <v>0</v>
      </c>
      <c r="AA40" s="40">
        <f t="shared" si="22"/>
        <v>0</v>
      </c>
      <c r="AB40" s="40">
        <f t="shared" si="23"/>
        <v>0</v>
      </c>
      <c r="AD40" s="79"/>
      <c r="AE40" s="79"/>
      <c r="AF40" s="79"/>
      <c r="AG40" s="101"/>
    </row>
    <row r="41" spans="1:33" ht="130.5" customHeight="1">
      <c r="A41" s="786"/>
      <c r="B41" s="855"/>
      <c r="C41" s="855"/>
      <c r="D41" s="855"/>
      <c r="E41" s="855"/>
      <c r="F41" s="855"/>
      <c r="G41" s="856"/>
      <c r="H41" s="855"/>
      <c r="I41" s="855"/>
      <c r="J41" s="1009" t="s">
        <v>291</v>
      </c>
      <c r="K41" s="173" t="s">
        <v>568</v>
      </c>
      <c r="L41" s="839"/>
      <c r="M41" s="173" t="s">
        <v>310</v>
      </c>
      <c r="N41" s="148">
        <v>0.97</v>
      </c>
      <c r="O41" s="229">
        <v>0.98</v>
      </c>
      <c r="P41" s="190">
        <v>0.98</v>
      </c>
      <c r="Q41" s="191"/>
      <c r="R41" s="190">
        <v>0.98</v>
      </c>
      <c r="S41" s="191"/>
      <c r="T41" s="190">
        <v>0.98</v>
      </c>
      <c r="U41" s="191"/>
      <c r="V41" s="192"/>
      <c r="W41" s="112"/>
      <c r="X41" s="40">
        <f t="shared" si="19"/>
        <v>0</v>
      </c>
      <c r="Y41" s="40">
        <f t="shared" si="20"/>
        <v>0</v>
      </c>
      <c r="Z41" s="40">
        <f t="shared" si="21"/>
        <v>0</v>
      </c>
      <c r="AA41" s="40" t="str">
        <f t="shared" si="22"/>
        <v>-</v>
      </c>
      <c r="AB41" s="40">
        <f t="shared" si="23"/>
        <v>0</v>
      </c>
      <c r="AD41" s="195"/>
      <c r="AE41" s="178"/>
      <c r="AF41" s="101"/>
      <c r="AG41" s="101"/>
    </row>
    <row r="42" spans="1:33" ht="120.75" customHeight="1">
      <c r="A42" s="786"/>
      <c r="B42" s="855"/>
      <c r="C42" s="855"/>
      <c r="D42" s="855"/>
      <c r="E42" s="855"/>
      <c r="F42" s="855"/>
      <c r="G42" s="856"/>
      <c r="H42" s="855"/>
      <c r="I42" s="855"/>
      <c r="J42" s="1009"/>
      <c r="K42" s="277" t="s">
        <v>569</v>
      </c>
      <c r="L42" s="839"/>
      <c r="M42" s="533" t="s">
        <v>310</v>
      </c>
      <c r="N42" s="148">
        <v>0.02</v>
      </c>
      <c r="O42" s="229">
        <v>0.02</v>
      </c>
      <c r="P42" s="190">
        <v>0.02</v>
      </c>
      <c r="Q42" s="191"/>
      <c r="R42" s="190">
        <v>0.02</v>
      </c>
      <c r="S42" s="191"/>
      <c r="T42" s="190">
        <v>0.02</v>
      </c>
      <c r="U42" s="193"/>
      <c r="V42" s="190">
        <v>0.02</v>
      </c>
      <c r="W42" s="112"/>
      <c r="X42" s="95" t="str">
        <f>IF(Q42,IF(Q42&lt;=2%,100%,0%),"-")</f>
        <v>-</v>
      </c>
      <c r="Y42" s="95" t="str">
        <f>IF(S42,IF(S42&lt;=2%,100%,0%),"-")</f>
        <v>-</v>
      </c>
      <c r="Z42" s="95" t="str">
        <f>IF(U42,IF(U42&lt;=2%,100%,0%),"-")</f>
        <v>-</v>
      </c>
      <c r="AA42" s="95" t="str">
        <f>IF(W42,IF(W42&lt;=2%,100%,0%),"-")</f>
        <v>-</v>
      </c>
      <c r="AB42" s="40" t="str">
        <f t="shared" si="23"/>
        <v>-</v>
      </c>
      <c r="AD42" s="179"/>
      <c r="AE42" s="178"/>
      <c r="AF42" s="79"/>
      <c r="AG42" s="101"/>
    </row>
    <row r="43" spans="1:33" ht="91.5" customHeight="1">
      <c r="A43" s="786"/>
      <c r="B43" s="855"/>
      <c r="C43" s="855"/>
      <c r="D43" s="855"/>
      <c r="E43" s="855"/>
      <c r="F43" s="855"/>
      <c r="G43" s="856"/>
      <c r="H43" s="855"/>
      <c r="I43" s="855"/>
      <c r="J43" s="1009"/>
      <c r="K43" s="173" t="s">
        <v>292</v>
      </c>
      <c r="L43" s="839"/>
      <c r="M43" s="533" t="s">
        <v>310</v>
      </c>
      <c r="N43" s="145">
        <v>1E-3</v>
      </c>
      <c r="O43" s="145">
        <v>1E-3</v>
      </c>
      <c r="P43" s="145">
        <v>1E-3</v>
      </c>
      <c r="Q43" s="191"/>
      <c r="R43" s="145">
        <v>1E-3</v>
      </c>
      <c r="S43" s="248"/>
      <c r="T43" s="145">
        <v>1E-3</v>
      </c>
      <c r="U43" s="193"/>
      <c r="V43" s="145">
        <v>1E-3</v>
      </c>
      <c r="W43" s="116"/>
      <c r="X43" s="40" t="str">
        <f>IF(Q43,IF(Q43&lt;=0.1%,100%,59%),"-")</f>
        <v>-</v>
      </c>
      <c r="Y43" s="40" t="str">
        <f>IF(S43,IF(S43&lt;=0.1%,100%,59%),"-")</f>
        <v>-</v>
      </c>
      <c r="Z43" s="40" t="str">
        <f>IF(U43,IF(U43&lt;=0.1%,100%,59%),"-")</f>
        <v>-</v>
      </c>
      <c r="AA43" s="40" t="str">
        <f>IF(W43,IF(W43&lt;=0.1%,100%,59%),"-")</f>
        <v>-</v>
      </c>
      <c r="AB43" s="40" t="str">
        <f t="shared" si="23"/>
        <v>-</v>
      </c>
      <c r="AD43" s="278"/>
      <c r="AE43" s="101"/>
      <c r="AF43" s="101"/>
      <c r="AG43" s="101"/>
    </row>
    <row r="44" spans="1:33" ht="157.5" customHeight="1">
      <c r="A44" s="786"/>
      <c r="B44" s="855"/>
      <c r="C44" s="855"/>
      <c r="D44" s="855"/>
      <c r="E44" s="855"/>
      <c r="F44" s="855"/>
      <c r="G44" s="856"/>
      <c r="H44" s="855"/>
      <c r="I44" s="855"/>
      <c r="J44" s="1009" t="s">
        <v>293</v>
      </c>
      <c r="K44" s="279" t="s">
        <v>1028</v>
      </c>
      <c r="L44" s="839"/>
      <c r="M44" s="173" t="s">
        <v>311</v>
      </c>
      <c r="N44" s="378">
        <v>2.7E-2</v>
      </c>
      <c r="O44" s="288">
        <v>0.03</v>
      </c>
      <c r="P44" s="190">
        <v>0.03</v>
      </c>
      <c r="Q44" s="191"/>
      <c r="R44" s="190">
        <v>0.03</v>
      </c>
      <c r="S44" s="191"/>
      <c r="T44" s="190">
        <v>0.03</v>
      </c>
      <c r="U44" s="248"/>
      <c r="V44" s="190">
        <v>0.03</v>
      </c>
      <c r="W44" s="112"/>
      <c r="X44" s="95" t="str">
        <f>IF(Q44,IF(Q44&lt;=3%,100%,0%),"-")</f>
        <v>-</v>
      </c>
      <c r="Y44" s="95" t="str">
        <f>IF(S44,IF(S44&lt;=3%,100%,0%),"-")</f>
        <v>-</v>
      </c>
      <c r="Z44" s="95" t="str">
        <f>IF(U44,IF(U44&lt;=3%,100%,0%),"-")</f>
        <v>-</v>
      </c>
      <c r="AA44" s="95" t="str">
        <f>IF(W44,IF(W44&lt;=3%,100%,0%),"-")</f>
        <v>-</v>
      </c>
      <c r="AB44" s="40" t="str">
        <f t="shared" si="23"/>
        <v>-</v>
      </c>
      <c r="AD44" s="278"/>
      <c r="AE44" s="280"/>
      <c r="AF44" s="227"/>
      <c r="AG44" s="101"/>
    </row>
    <row r="45" spans="1:33" ht="138" customHeight="1">
      <c r="A45" s="786"/>
      <c r="B45" s="855"/>
      <c r="C45" s="855"/>
      <c r="D45" s="855"/>
      <c r="E45" s="855"/>
      <c r="F45" s="855"/>
      <c r="G45" s="856"/>
      <c r="H45" s="855"/>
      <c r="I45" s="855"/>
      <c r="J45" s="1009"/>
      <c r="K45" s="377" t="s">
        <v>748</v>
      </c>
      <c r="L45" s="839"/>
      <c r="M45" s="533" t="s">
        <v>311</v>
      </c>
      <c r="N45" s="145" t="s">
        <v>990</v>
      </c>
      <c r="O45" s="229" t="s">
        <v>749</v>
      </c>
      <c r="P45" s="190">
        <v>0.05</v>
      </c>
      <c r="Q45" s="289"/>
      <c r="R45" s="190">
        <v>0.05</v>
      </c>
      <c r="S45" s="290"/>
      <c r="T45" s="190">
        <v>0.05</v>
      </c>
      <c r="U45" s="290"/>
      <c r="V45" s="190">
        <v>0.05</v>
      </c>
      <c r="W45" s="281"/>
      <c r="X45" s="40" t="str">
        <f>IF(Q45,IF(Q45&lt;5%,100%,IF(AND(Q45=5%),79%,59%)),"-")</f>
        <v>-</v>
      </c>
      <c r="Y45" s="40" t="str">
        <f>IF(S45,IF(S45&lt;5%,100%,IF(AND(S45=5%),79%,59%)),"-")</f>
        <v>-</v>
      </c>
      <c r="Z45" s="40" t="str">
        <f>IF(U45,IF(U45&lt;5%,100%,IF(AND(U45=5%),79%,59%)),"-")</f>
        <v>-</v>
      </c>
      <c r="AA45" s="40" t="str">
        <f>IF(W45,IF(W45&lt;5%,100%,IF(AND(W45=5%),79%,59%)),"-")</f>
        <v>-</v>
      </c>
      <c r="AB45" s="40" t="str">
        <f t="shared" si="23"/>
        <v>-</v>
      </c>
      <c r="AD45" s="195"/>
      <c r="AE45" s="280"/>
      <c r="AF45" s="227"/>
      <c r="AG45" s="101"/>
    </row>
    <row r="46" spans="1:33" ht="136.5" customHeight="1">
      <c r="A46" s="786"/>
      <c r="B46" s="855"/>
      <c r="C46" s="855"/>
      <c r="D46" s="855"/>
      <c r="E46" s="855"/>
      <c r="F46" s="855"/>
      <c r="G46" s="856"/>
      <c r="H46" s="855"/>
      <c r="I46" s="855"/>
      <c r="J46" s="1009"/>
      <c r="K46" s="377" t="s">
        <v>750</v>
      </c>
      <c r="L46" s="839"/>
      <c r="M46" s="173" t="s">
        <v>311</v>
      </c>
      <c r="N46" s="378">
        <v>2.8000000000000001E-2</v>
      </c>
      <c r="O46" s="229">
        <v>0.03</v>
      </c>
      <c r="P46" s="190">
        <v>0.03</v>
      </c>
      <c r="Q46" s="289"/>
      <c r="R46" s="190">
        <v>0.03</v>
      </c>
      <c r="S46" s="291"/>
      <c r="T46" s="190">
        <v>0.03</v>
      </c>
      <c r="U46" s="289"/>
      <c r="V46" s="190">
        <v>0.03</v>
      </c>
      <c r="W46" s="281"/>
      <c r="X46" s="95" t="str">
        <f>IF(Q46,IF(Q46&lt;=3%,100%,0%),"-")</f>
        <v>-</v>
      </c>
      <c r="Y46" s="95" t="str">
        <f>IF(S46,IF(S46&lt;=3%,100%,0%),"-")</f>
        <v>-</v>
      </c>
      <c r="Z46" s="95" t="str">
        <f>IF(U46,IF(U46&lt;=3%,100%,0%),"-")</f>
        <v>-</v>
      </c>
      <c r="AA46" s="95" t="str">
        <f>IF(W46,IF(W46&lt;=3%,100%,0%),"-")</f>
        <v>-</v>
      </c>
      <c r="AB46" s="40" t="str">
        <f t="shared" ref="AB46" si="24">IFERROR(AVERAGE(X46:AA46),"-")</f>
        <v>-</v>
      </c>
      <c r="AD46" s="195"/>
      <c r="AE46" s="227"/>
      <c r="AF46" s="227"/>
      <c r="AG46" s="101"/>
    </row>
    <row r="47" spans="1:33" ht="101.25" customHeight="1">
      <c r="A47" s="786"/>
      <c r="B47" s="855"/>
      <c r="C47" s="855"/>
      <c r="D47" s="855"/>
      <c r="E47" s="855"/>
      <c r="F47" s="855"/>
      <c r="G47" s="856"/>
      <c r="H47" s="855"/>
      <c r="I47" s="855"/>
      <c r="J47" s="1009" t="s">
        <v>841</v>
      </c>
      <c r="K47" s="282" t="s">
        <v>294</v>
      </c>
      <c r="L47" s="839"/>
      <c r="M47" s="282" t="s">
        <v>562</v>
      </c>
      <c r="N47" s="173" t="s">
        <v>837</v>
      </c>
      <c r="O47" s="292" t="s">
        <v>295</v>
      </c>
      <c r="P47" s="190" t="s">
        <v>301</v>
      </c>
      <c r="Q47" s="402"/>
      <c r="R47" s="190" t="s">
        <v>301</v>
      </c>
      <c r="S47" s="342"/>
      <c r="T47" s="190" t="s">
        <v>301</v>
      </c>
      <c r="U47" s="342"/>
      <c r="V47" s="190" t="s">
        <v>301</v>
      </c>
      <c r="W47" s="340"/>
      <c r="X47" s="40" t="str">
        <f>IF(Q47,IF(Q47&lt;=5%,100%,0%),"-")</f>
        <v>-</v>
      </c>
      <c r="Y47" s="40" t="str">
        <f>IF(S47,IF(S47&lt;=5%,100%,0%),"-")</f>
        <v>-</v>
      </c>
      <c r="Z47" s="40" t="str">
        <f>IF(U47,IF(U47&lt;=5%,100%,0%),"-")</f>
        <v>-</v>
      </c>
      <c r="AA47" s="40" t="str">
        <f>IF(W47,IF(W47&lt;=5%,100%,0%),"-")</f>
        <v>-</v>
      </c>
      <c r="AB47" s="40" t="str">
        <f t="shared" si="23"/>
        <v>-</v>
      </c>
      <c r="AD47" s="41"/>
      <c r="AE47" s="101"/>
      <c r="AF47" s="101"/>
      <c r="AG47" s="101"/>
    </row>
    <row r="48" spans="1:33" ht="86.25" customHeight="1">
      <c r="A48" s="786"/>
      <c r="B48" s="855"/>
      <c r="C48" s="855"/>
      <c r="D48" s="855"/>
      <c r="E48" s="855"/>
      <c r="F48" s="855"/>
      <c r="G48" s="856"/>
      <c r="H48" s="855"/>
      <c r="I48" s="855"/>
      <c r="J48" s="1009"/>
      <c r="K48" s="282" t="s">
        <v>296</v>
      </c>
      <c r="L48" s="839"/>
      <c r="M48" s="282" t="s">
        <v>562</v>
      </c>
      <c r="N48" s="173" t="s">
        <v>838</v>
      </c>
      <c r="O48" s="292" t="s">
        <v>295</v>
      </c>
      <c r="P48" s="190" t="s">
        <v>302</v>
      </c>
      <c r="Q48" s="293"/>
      <c r="R48" s="190" t="s">
        <v>302</v>
      </c>
      <c r="S48" s="293"/>
      <c r="T48" s="190" t="s">
        <v>302</v>
      </c>
      <c r="U48" s="293"/>
      <c r="V48" s="190" t="s">
        <v>302</v>
      </c>
      <c r="W48" s="340"/>
      <c r="X48" s="40" t="str">
        <f>IF(Q48,IF(Q48&lt;=20%,100%,0%),"-")</f>
        <v>-</v>
      </c>
      <c r="Y48" s="40" t="str">
        <f>IF(S48,IF(S48&lt;=20%,100%,0%),"-")</f>
        <v>-</v>
      </c>
      <c r="Z48" s="40" t="str">
        <f>IF(Q48,IF(Q48&lt;=20%,100%,0%),"-")</f>
        <v>-</v>
      </c>
      <c r="AA48" s="40" t="str">
        <f>IF(W48,IF(W48&lt;=20%,100%,0%),"-")</f>
        <v>-</v>
      </c>
      <c r="AB48" s="40" t="str">
        <f t="shared" si="23"/>
        <v>-</v>
      </c>
      <c r="AD48" s="41"/>
      <c r="AE48" s="101"/>
      <c r="AF48" s="101"/>
      <c r="AG48" s="101"/>
    </row>
    <row r="49" spans="1:33" ht="26.4">
      <c r="A49" s="786"/>
      <c r="B49" s="855"/>
      <c r="C49" s="855"/>
      <c r="D49" s="855"/>
      <c r="E49" s="855"/>
      <c r="F49" s="855"/>
      <c r="G49" s="856"/>
      <c r="H49" s="855"/>
      <c r="I49" s="855"/>
      <c r="J49" s="1009"/>
      <c r="K49" s="282" t="s">
        <v>297</v>
      </c>
      <c r="L49" s="839"/>
      <c r="M49" s="282" t="s">
        <v>562</v>
      </c>
      <c r="N49" s="173" t="s">
        <v>839</v>
      </c>
      <c r="O49" s="292" t="s">
        <v>295</v>
      </c>
      <c r="P49" s="190" t="s">
        <v>303</v>
      </c>
      <c r="Q49" s="293"/>
      <c r="R49" s="190" t="s">
        <v>303</v>
      </c>
      <c r="S49" s="293"/>
      <c r="T49" s="190" t="s">
        <v>303</v>
      </c>
      <c r="U49" s="293"/>
      <c r="V49" s="190" t="s">
        <v>303</v>
      </c>
      <c r="W49" s="340"/>
      <c r="X49" s="40" t="str">
        <f>IF(Q49,IF(Q49&lt;=15%,100%,0%),"-")</f>
        <v>-</v>
      </c>
      <c r="Y49" s="40" t="str">
        <f>IF(S49,IF(S49&lt;=15%,100%,0%),"-")</f>
        <v>-</v>
      </c>
      <c r="Z49" s="40" t="str">
        <f>IF(Q49,IF(Q49&lt;=15%,100%,0%),"-")</f>
        <v>-</v>
      </c>
      <c r="AA49" s="40" t="str">
        <f>IF(W49,IF(W49&lt;=15%,100%,0%),"-")</f>
        <v>-</v>
      </c>
      <c r="AB49" s="40" t="str">
        <f t="shared" si="23"/>
        <v>-</v>
      </c>
      <c r="AD49" s="42"/>
      <c r="AE49" s="101"/>
      <c r="AF49" s="101"/>
      <c r="AG49" s="101"/>
    </row>
    <row r="50" spans="1:33" ht="26.4">
      <c r="A50" s="786"/>
      <c r="B50" s="855"/>
      <c r="C50" s="855"/>
      <c r="D50" s="855"/>
      <c r="E50" s="855"/>
      <c r="F50" s="855"/>
      <c r="G50" s="856"/>
      <c r="H50" s="855"/>
      <c r="I50" s="855"/>
      <c r="J50" s="1009"/>
      <c r="K50" s="282" t="s">
        <v>298</v>
      </c>
      <c r="L50" s="839"/>
      <c r="M50" s="282" t="s">
        <v>562</v>
      </c>
      <c r="N50" s="173" t="s">
        <v>840</v>
      </c>
      <c r="O50" s="292" t="s">
        <v>295</v>
      </c>
      <c r="P50" s="190" t="s">
        <v>304</v>
      </c>
      <c r="Q50" s="293"/>
      <c r="R50" s="190" t="s">
        <v>304</v>
      </c>
      <c r="S50" s="293"/>
      <c r="T50" s="190" t="s">
        <v>304</v>
      </c>
      <c r="U50" s="293"/>
      <c r="V50" s="190" t="s">
        <v>304</v>
      </c>
      <c r="W50" s="340"/>
      <c r="X50" s="40" t="str">
        <f>IF(Q50,IF(Q50&lt;=5%,100%,0%),"-")</f>
        <v>-</v>
      </c>
      <c r="Y50" s="40" t="str">
        <f>IF(S50,IF(S50&lt;=5%,100%,0%),"-")</f>
        <v>-</v>
      </c>
      <c r="Z50" s="40" t="str">
        <f>IF(Q50,IF(Q50&lt;=5%,100%,0%),"-")</f>
        <v>-</v>
      </c>
      <c r="AA50" s="40" t="str">
        <f>IF(W50,IF(W50&lt;=5%,100%,0%),"-")</f>
        <v>-</v>
      </c>
      <c r="AB50" s="40" t="str">
        <f t="shared" si="23"/>
        <v>-</v>
      </c>
      <c r="AD50" s="42"/>
      <c r="AE50" s="101"/>
      <c r="AF50" s="101"/>
      <c r="AG50" s="101"/>
    </row>
    <row r="51" spans="1:33" ht="76.5" customHeight="1">
      <c r="A51" s="786"/>
      <c r="B51" s="855"/>
      <c r="C51" s="855"/>
      <c r="D51" s="855"/>
      <c r="E51" s="855"/>
      <c r="F51" s="855"/>
      <c r="G51" s="856"/>
      <c r="H51" s="855"/>
      <c r="I51" s="855"/>
      <c r="J51" s="1009"/>
      <c r="K51" s="282" t="s">
        <v>299</v>
      </c>
      <c r="L51" s="839"/>
      <c r="M51" s="282" t="s">
        <v>562</v>
      </c>
      <c r="N51" s="173" t="s">
        <v>300</v>
      </c>
      <c r="O51" s="292" t="s">
        <v>842</v>
      </c>
      <c r="P51" s="190" t="s">
        <v>843</v>
      </c>
      <c r="Q51" s="293"/>
      <c r="R51" s="190" t="s">
        <v>843</v>
      </c>
      <c r="S51" s="293"/>
      <c r="T51" s="190" t="s">
        <v>843</v>
      </c>
      <c r="U51" s="293"/>
      <c r="V51" s="190" t="s">
        <v>843</v>
      </c>
      <c r="W51" s="283"/>
      <c r="X51" s="40" t="str">
        <f>IF(Q51,IF(Q51&lt;=20%,100%,0%),"-")</f>
        <v>-</v>
      </c>
      <c r="Y51" s="40" t="str">
        <f>IF(S51,IF(S51&lt;=20%,100%,0%),"-")</f>
        <v>-</v>
      </c>
      <c r="Z51" s="40" t="str">
        <f>IF(Q51,IF(Q51&lt;=20%,100%,0%),"-")</f>
        <v>-</v>
      </c>
      <c r="AA51" s="40" t="str">
        <f>IF(W51,IF(W51&lt;=20%,100%,0%),"-")</f>
        <v>-</v>
      </c>
      <c r="AB51" s="40" t="str">
        <f t="shared" si="23"/>
        <v>-</v>
      </c>
      <c r="AD51" s="42"/>
      <c r="AE51" s="101"/>
      <c r="AF51" s="101"/>
      <c r="AG51" s="101"/>
    </row>
    <row r="52" spans="1:33" ht="26.4">
      <c r="A52" s="786"/>
      <c r="B52" s="855"/>
      <c r="C52" s="855"/>
      <c r="D52" s="855"/>
      <c r="E52" s="855"/>
      <c r="F52" s="855"/>
      <c r="G52" s="856"/>
      <c r="H52" s="855"/>
      <c r="I52" s="855"/>
      <c r="J52" s="1009"/>
      <c r="K52" s="403" t="s">
        <v>561</v>
      </c>
      <c r="L52" s="839"/>
      <c r="M52" s="282" t="s">
        <v>562</v>
      </c>
      <c r="N52" s="148" t="s">
        <v>844</v>
      </c>
      <c r="O52" s="294">
        <v>0.08</v>
      </c>
      <c r="P52" s="190">
        <v>0.08</v>
      </c>
      <c r="Q52" s="293"/>
      <c r="R52" s="190">
        <v>0.08</v>
      </c>
      <c r="S52" s="289"/>
      <c r="T52" s="190">
        <v>0.08</v>
      </c>
      <c r="U52" s="289"/>
      <c r="V52" s="190">
        <v>0.08</v>
      </c>
      <c r="W52" s="281"/>
      <c r="X52" s="40" t="str">
        <f>IF(Q52,IF(Q52&lt;=8%,100%,0%),"-")</f>
        <v>-</v>
      </c>
      <c r="Y52" s="40" t="str">
        <f>IF(S52,IF(S52&lt;=8%,100%,0%),"-")</f>
        <v>-</v>
      </c>
      <c r="Z52" s="40" t="str">
        <f>IF(U52,IF(U52&lt;=8%,100%,0%),"-")</f>
        <v>-</v>
      </c>
      <c r="AA52" s="40" t="str">
        <f>IF(W52,IF(W52&lt;=8%,100%,0%),"-")</f>
        <v>-</v>
      </c>
      <c r="AB52" s="40" t="str">
        <f t="shared" si="23"/>
        <v>-</v>
      </c>
      <c r="AD52" s="42"/>
      <c r="AE52" s="101"/>
      <c r="AF52" s="41"/>
      <c r="AG52" s="101"/>
    </row>
    <row r="53" spans="1:33" ht="132">
      <c r="A53" s="786"/>
      <c r="B53" s="995" t="s">
        <v>598</v>
      </c>
      <c r="C53" s="996"/>
      <c r="D53" s="996"/>
      <c r="E53" s="996"/>
      <c r="F53" s="996"/>
      <c r="G53" s="996"/>
      <c r="H53" s="996"/>
      <c r="I53" s="997"/>
      <c r="J53" s="282" t="s">
        <v>602</v>
      </c>
      <c r="K53" s="279" t="s">
        <v>603</v>
      </c>
      <c r="L53" s="839"/>
      <c r="M53" s="282" t="s">
        <v>562</v>
      </c>
      <c r="N53" s="173">
        <v>8</v>
      </c>
      <c r="O53" s="190" t="s">
        <v>604</v>
      </c>
      <c r="P53" s="190" t="s">
        <v>604</v>
      </c>
      <c r="Q53" s="295"/>
      <c r="R53" s="190" t="s">
        <v>604</v>
      </c>
      <c r="S53" s="290"/>
      <c r="T53" s="190" t="s">
        <v>604</v>
      </c>
      <c r="U53" s="290"/>
      <c r="V53" s="190" t="s">
        <v>604</v>
      </c>
      <c r="W53" s="281"/>
      <c r="X53" s="40" t="str">
        <f>IF(Q53,IF(Q53&gt;15%,0%,IF(Q53&gt;10%,59%,IF(Q53&gt;8%,79%,IF(Q53&lt;=8%,100%)))),"-")</f>
        <v>-</v>
      </c>
      <c r="Y53" s="40" t="str">
        <f>IF(S53,IF(S53&lt;=8%,100%,0%),"-")</f>
        <v>-</v>
      </c>
      <c r="Z53" s="40" t="str">
        <f>IF(U53,IF(U53&lt;=8%,100%,0%),"-")</f>
        <v>-</v>
      </c>
      <c r="AA53" s="40" t="str">
        <f>IF(W53,IF(W53&lt;=8%,100%,0%),"-")</f>
        <v>-</v>
      </c>
      <c r="AB53" s="40" t="str">
        <f t="shared" si="23"/>
        <v>-</v>
      </c>
      <c r="AD53" s="285"/>
      <c r="AE53" s="227"/>
      <c r="AF53" s="101"/>
      <c r="AG53" s="101"/>
    </row>
    <row r="54" spans="1:33" ht="119.25" customHeight="1">
      <c r="A54" s="786"/>
      <c r="B54" s="998"/>
      <c r="C54" s="999"/>
      <c r="D54" s="999"/>
      <c r="E54" s="999"/>
      <c r="F54" s="999"/>
      <c r="G54" s="999"/>
      <c r="H54" s="999"/>
      <c r="I54" s="1000"/>
      <c r="J54" s="282" t="s">
        <v>560</v>
      </c>
      <c r="K54" s="279" t="s">
        <v>605</v>
      </c>
      <c r="L54" s="839"/>
      <c r="M54" s="282" t="s">
        <v>562</v>
      </c>
      <c r="N54" s="173" t="s">
        <v>845</v>
      </c>
      <c r="O54" s="190" t="s">
        <v>606</v>
      </c>
      <c r="P54" s="190" t="s">
        <v>606</v>
      </c>
      <c r="Q54" s="295"/>
      <c r="R54" s="190" t="s">
        <v>606</v>
      </c>
      <c r="S54" s="295"/>
      <c r="T54" s="190" t="s">
        <v>606</v>
      </c>
      <c r="U54" s="295"/>
      <c r="V54" s="190" t="s">
        <v>606</v>
      </c>
      <c r="W54" s="341"/>
      <c r="X54" s="40" t="str">
        <f>IF(Q54,IF(Q54&gt;29%,0%,IF(Q54&gt;22%,59%,IF(Q54&gt;15%,79%,IF(Q54&lt;=15%,100%)))),"-")</f>
        <v>-</v>
      </c>
      <c r="Y54" s="40" t="str">
        <f>IF(S54,IF(S54&gt;29%,0%,IF(S54&gt;22%,59%,IF(S54&gt;15%,79%,IF(S54&lt;=15%,100%)))),"-")</f>
        <v>-</v>
      </c>
      <c r="Z54" s="40" t="str">
        <f>IF(U54,IF(U54&gt;29%,0%,IF(U54&gt;22%,59%,IF(U54&gt;15%,79%,IF(U54&lt;=15%,100%)))),"-")</f>
        <v>-</v>
      </c>
      <c r="AA54" s="40" t="str">
        <f>IF(W54,IF(W54&gt;29%,0%,IF(W54&gt;22%,59%,IF(W54&gt;15%,79%,IF(W54&lt;=15%,100%)))),"-")</f>
        <v>-</v>
      </c>
      <c r="AB54" s="40" t="str">
        <f t="shared" si="23"/>
        <v>-</v>
      </c>
      <c r="AD54" s="286"/>
      <c r="AE54" s="227"/>
      <c r="AF54" s="227"/>
      <c r="AG54" s="101"/>
    </row>
    <row r="55" spans="1:33" ht="119.25" hidden="1" customHeight="1">
      <c r="A55" s="787"/>
      <c r="B55" s="1001"/>
      <c r="C55" s="1002"/>
      <c r="D55" s="1002"/>
      <c r="E55" s="1002"/>
      <c r="F55" s="1002"/>
      <c r="G55" s="1002"/>
      <c r="H55" s="1002"/>
      <c r="I55" s="1003"/>
      <c r="J55" s="175" t="s">
        <v>599</v>
      </c>
      <c r="K55" s="175" t="s">
        <v>600</v>
      </c>
      <c r="L55" s="840"/>
      <c r="M55" s="533" t="s">
        <v>991</v>
      </c>
      <c r="N55" s="217">
        <v>90</v>
      </c>
      <c r="O55" s="174" t="s">
        <v>601</v>
      </c>
      <c r="P55" s="190">
        <v>0.9</v>
      </c>
      <c r="Q55" s="191"/>
      <c r="R55" s="190">
        <v>0.9</v>
      </c>
      <c r="S55" s="210"/>
      <c r="T55" s="190">
        <v>0.9</v>
      </c>
      <c r="U55" s="210"/>
      <c r="V55" s="190">
        <v>0.9</v>
      </c>
      <c r="W55" s="332"/>
      <c r="X55" s="40" t="str">
        <f>IF(Q55,IF(Q55&lt;30%,0%,IF(Q55&lt;55%,59%,IF(Q55&lt;90%,79%,IF(Q55&gt;=90%,100%)))),"-")</f>
        <v>-</v>
      </c>
      <c r="Y55" s="40" t="str">
        <f>IF(S55,IF(S55&lt;30%,0%,IF(S55&lt;55%,59%,IF(S55&lt;90%,79%,IF(S55&gt;=90%,100%)))),"-")</f>
        <v>-</v>
      </c>
      <c r="Z55" s="40" t="str">
        <f>IF(U55,IF(U55&lt;30%,0%,IF(U55&lt;55%,59%,IF(U55&lt;90%,79%,IF(U55&gt;=90%,100%)))),"-")</f>
        <v>-</v>
      </c>
      <c r="AA55" s="40" t="str">
        <f>IF(W55,IF(W55&lt;30%,0%,IF(W55&lt;55%,59%,IF(W55&lt;90%,79%,IF(W55&gt;=90%,100%)))),"-")</f>
        <v>-</v>
      </c>
      <c r="AB55" s="40" t="str">
        <f t="shared" si="23"/>
        <v>-</v>
      </c>
      <c r="AD55" s="286"/>
      <c r="AE55" s="227"/>
      <c r="AF55" s="227"/>
      <c r="AG55" s="101"/>
    </row>
    <row r="56" spans="1:33" ht="50.25" customHeight="1">
      <c r="A56" s="1010" t="s">
        <v>332</v>
      </c>
      <c r="B56" s="1011"/>
      <c r="C56" s="1011"/>
      <c r="D56" s="1011"/>
      <c r="E56" s="1011"/>
      <c r="F56" s="1011"/>
      <c r="G56" s="1011"/>
      <c r="H56" s="1011"/>
      <c r="I56" s="1011"/>
      <c r="J56" s="1011"/>
      <c r="K56" s="1012"/>
      <c r="L56" s="181"/>
      <c r="M56" s="181"/>
      <c r="N56" s="181"/>
      <c r="O56" s="181"/>
      <c r="P56" s="181"/>
      <c r="Q56" s="181"/>
      <c r="R56" s="181"/>
      <c r="S56" s="181"/>
      <c r="T56" s="181"/>
      <c r="U56" s="181"/>
      <c r="V56" s="181"/>
      <c r="W56" s="181"/>
      <c r="X56" s="287">
        <f t="shared" ref="X56:AA56" si="25">AVERAGE(X35:X55)</f>
        <v>0</v>
      </c>
      <c r="Y56" s="287">
        <f t="shared" si="25"/>
        <v>0</v>
      </c>
      <c r="Z56" s="287">
        <f t="shared" si="25"/>
        <v>0</v>
      </c>
      <c r="AA56" s="287">
        <f t="shared" si="25"/>
        <v>0</v>
      </c>
      <c r="AB56" s="287">
        <f>AVERAGE(AB35:AB54)</f>
        <v>0</v>
      </c>
      <c r="AD56" s="101"/>
      <c r="AE56" s="101"/>
      <c r="AF56" s="101"/>
      <c r="AG56" s="101"/>
    </row>
  </sheetData>
  <mergeCells count="97">
    <mergeCell ref="A56:K56"/>
    <mergeCell ref="A1:D1"/>
    <mergeCell ref="F35:F52"/>
    <mergeCell ref="G35:G52"/>
    <mergeCell ref="H35:H52"/>
    <mergeCell ref="I35:I52"/>
    <mergeCell ref="A29:J29"/>
    <mergeCell ref="A30:J32"/>
    <mergeCell ref="A33:A34"/>
    <mergeCell ref="B33:B34"/>
    <mergeCell ref="C33:C34"/>
    <mergeCell ref="D33:D34"/>
    <mergeCell ref="E33:E34"/>
    <mergeCell ref="D35:D52"/>
    <mergeCell ref="E35:E52"/>
    <mergeCell ref="A35:A55"/>
    <mergeCell ref="AE2:AG2"/>
    <mergeCell ref="X33:AB33"/>
    <mergeCell ref="J44:J46"/>
    <mergeCell ref="J47:J52"/>
    <mergeCell ref="J35:J37"/>
    <mergeCell ref="J38:J40"/>
    <mergeCell ref="J41:J43"/>
    <mergeCell ref="L33:L55"/>
    <mergeCell ref="P33:V33"/>
    <mergeCell ref="K2:K3"/>
    <mergeCell ref="V2:Z2"/>
    <mergeCell ref="N2:T2"/>
    <mergeCell ref="A2:A3"/>
    <mergeCell ref="B2:B3"/>
    <mergeCell ref="N33:N34"/>
    <mergeCell ref="O33:O34"/>
    <mergeCell ref="C2:C3"/>
    <mergeCell ref="A4:A8"/>
    <mergeCell ref="B4:B8"/>
    <mergeCell ref="C4:C8"/>
    <mergeCell ref="A9:A18"/>
    <mergeCell ref="C9:C15"/>
    <mergeCell ref="C17:C18"/>
    <mergeCell ref="C16:D16"/>
    <mergeCell ref="D17:D18"/>
    <mergeCell ref="D4:D8"/>
    <mergeCell ref="D9:D15"/>
    <mergeCell ref="I19:I20"/>
    <mergeCell ref="B21:B22"/>
    <mergeCell ref="C21:C22"/>
    <mergeCell ref="D21:D22"/>
    <mergeCell ref="M33:M34"/>
    <mergeCell ref="H33:H34"/>
    <mergeCell ref="I33:I34"/>
    <mergeCell ref="J33:J34"/>
    <mergeCell ref="K33:K34"/>
    <mergeCell ref="A28:M28"/>
    <mergeCell ref="D23:D24"/>
    <mergeCell ref="A23:A27"/>
    <mergeCell ref="B23:B27"/>
    <mergeCell ref="C23:C27"/>
    <mergeCell ref="L2:L26"/>
    <mergeCell ref="E21:E22"/>
    <mergeCell ref="M2:M3"/>
    <mergeCell ref="A19:A20"/>
    <mergeCell ref="G2:G3"/>
    <mergeCell ref="H2:H3"/>
    <mergeCell ref="H17:H18"/>
    <mergeCell ref="J2:J3"/>
    <mergeCell ref="E13:E14"/>
    <mergeCell ref="E2:E3"/>
    <mergeCell ref="G19:G20"/>
    <mergeCell ref="H19:H20"/>
    <mergeCell ref="I17:I18"/>
    <mergeCell ref="E19:E20"/>
    <mergeCell ref="I2:I3"/>
    <mergeCell ref="E17:E18"/>
    <mergeCell ref="F17:F18"/>
    <mergeCell ref="G17:G18"/>
    <mergeCell ref="F2:F3"/>
    <mergeCell ref="D2:D3"/>
    <mergeCell ref="F19:F20"/>
    <mergeCell ref="F13:F14"/>
    <mergeCell ref="E10:E11"/>
    <mergeCell ref="F10:F11"/>
    <mergeCell ref="A21:A22"/>
    <mergeCell ref="B9:B18"/>
    <mergeCell ref="B53:I55"/>
    <mergeCell ref="G10:G11"/>
    <mergeCell ref="H10:H11"/>
    <mergeCell ref="I10:I11"/>
    <mergeCell ref="B19:B20"/>
    <mergeCell ref="C19:C20"/>
    <mergeCell ref="D19:D20"/>
    <mergeCell ref="G13:G14"/>
    <mergeCell ref="H13:H14"/>
    <mergeCell ref="I13:I14"/>
    <mergeCell ref="F33:F34"/>
    <mergeCell ref="G33:G34"/>
    <mergeCell ref="B35:B52"/>
    <mergeCell ref="C35:C52"/>
  </mergeCells>
  <conditionalFormatting sqref="X43:AA43 X45:AA45 X47:AA53 AB47:AB54 AB35:AB45 X35:AA41 V28:Y28 V4:Z27">
    <cfRule type="cellIs" dxfId="895" priority="641" operator="lessThan">
      <formula>0.6</formula>
    </cfRule>
    <cfRule type="cellIs" dxfId="894" priority="642" operator="between">
      <formula>60%</formula>
      <formula>79%</formula>
    </cfRule>
    <cfRule type="cellIs" dxfId="893" priority="643" operator="between">
      <formula>80%</formula>
      <formula>100%</formula>
    </cfRule>
  </conditionalFormatting>
  <conditionalFormatting sqref="X53:AA53">
    <cfRule type="cellIs" dxfId="892" priority="511" operator="lessThanOrEqual">
      <formula>55%</formula>
    </cfRule>
    <cfRule type="cellIs" dxfId="891" priority="512" operator="between">
      <formula>30%</formula>
      <formula>55%</formula>
    </cfRule>
    <cfRule type="cellIs" dxfId="890" priority="513" operator="between">
      <formula>56%</formula>
      <formula>79%</formula>
    </cfRule>
    <cfRule type="cellIs" dxfId="889" priority="514" operator="greaterThanOrEqual">
      <formula>80%</formula>
    </cfRule>
  </conditionalFormatting>
  <conditionalFormatting sqref="X54:AA54">
    <cfRule type="cellIs" dxfId="888" priority="508" operator="lessThanOrEqual">
      <formula>59%</formula>
    </cfRule>
    <cfRule type="cellIs" dxfId="887" priority="509" operator="between">
      <formula>0.6</formula>
      <formula>0.79</formula>
    </cfRule>
    <cfRule type="cellIs" dxfId="886" priority="510" operator="greaterThanOrEqual">
      <formula>0.8</formula>
    </cfRule>
  </conditionalFormatting>
  <conditionalFormatting sqref="Z52">
    <cfRule type="cellIs" dxfId="885" priority="504" operator="lessThanOrEqual">
      <formula>55%</formula>
    </cfRule>
    <cfRule type="cellIs" dxfId="884" priority="505" operator="between">
      <formula>30%</formula>
      <formula>55%</formula>
    </cfRule>
    <cfRule type="cellIs" dxfId="883" priority="506" operator="between">
      <formula>56%</formula>
      <formula>79%</formula>
    </cfRule>
    <cfRule type="cellIs" dxfId="882" priority="507" operator="greaterThanOrEqual">
      <formula>80%</formula>
    </cfRule>
  </conditionalFormatting>
  <conditionalFormatting sqref="AA52">
    <cfRule type="cellIs" dxfId="881" priority="500" operator="lessThanOrEqual">
      <formula>55%</formula>
    </cfRule>
    <cfRule type="cellIs" dxfId="880" priority="501" operator="between">
      <formula>30%</formula>
      <formula>55%</formula>
    </cfRule>
    <cfRule type="cellIs" dxfId="879" priority="502" operator="between">
      <formula>56%</formula>
      <formula>79%</formula>
    </cfRule>
    <cfRule type="cellIs" dxfId="878" priority="503" operator="greaterThanOrEqual">
      <formula>80%</formula>
    </cfRule>
  </conditionalFormatting>
  <conditionalFormatting sqref="X42:AA42">
    <cfRule type="cellIs" dxfId="877" priority="23" operator="lessThan">
      <formula>0.6</formula>
    </cfRule>
    <cfRule type="cellIs" dxfId="876" priority="24" operator="between">
      <formula>60%</formula>
      <formula>79%</formula>
    </cfRule>
    <cfRule type="cellIs" dxfId="875" priority="25" operator="between">
      <formula>80%</formula>
      <formula>100%</formula>
    </cfRule>
  </conditionalFormatting>
  <conditionalFormatting sqref="X46:AA46">
    <cfRule type="cellIs" dxfId="874" priority="8" operator="lessThan">
      <formula>0.6</formula>
    </cfRule>
    <cfRule type="cellIs" dxfId="873" priority="9" operator="between">
      <formula>60%</formula>
      <formula>79%</formula>
    </cfRule>
    <cfRule type="cellIs" dxfId="872" priority="10" operator="between">
      <formula>80%</formula>
      <formula>100%</formula>
    </cfRule>
  </conditionalFormatting>
  <conditionalFormatting sqref="X44:AA44">
    <cfRule type="cellIs" dxfId="871" priority="17" operator="lessThan">
      <formula>0.6</formula>
    </cfRule>
    <cfRule type="cellIs" dxfId="870" priority="18" operator="between">
      <formula>60%</formula>
      <formula>79%</formula>
    </cfRule>
    <cfRule type="cellIs" dxfId="869" priority="19" operator="between">
      <formula>80%</formula>
      <formula>100%</formula>
    </cfRule>
  </conditionalFormatting>
  <conditionalFormatting sqref="AB46">
    <cfRule type="cellIs" dxfId="868" priority="11" operator="lessThan">
      <formula>0.6</formula>
    </cfRule>
    <cfRule type="cellIs" dxfId="867" priority="12" operator="between">
      <formula>60%</formula>
      <formula>79%</formula>
    </cfRule>
    <cfRule type="cellIs" dxfId="866" priority="13" operator="between">
      <formula>80%</formula>
      <formula>100%</formula>
    </cfRule>
  </conditionalFormatting>
  <conditionalFormatting sqref="AB55">
    <cfRule type="cellIs" dxfId="865" priority="5" operator="lessThan">
      <formula>0.6</formula>
    </cfRule>
    <cfRule type="cellIs" dxfId="864" priority="6" operator="between">
      <formula>60%</formula>
      <formula>79%</formula>
    </cfRule>
    <cfRule type="cellIs" dxfId="863" priority="7" operator="between">
      <formula>80%</formula>
      <formula>100%</formula>
    </cfRule>
  </conditionalFormatting>
  <conditionalFormatting sqref="X55:AA55">
    <cfRule type="cellIs" dxfId="862" priority="1" operator="lessThanOrEqual">
      <formula>55%</formula>
    </cfRule>
    <cfRule type="cellIs" dxfId="861" priority="2" operator="between">
      <formula>30%</formula>
      <formula>55%</formula>
    </cfRule>
    <cfRule type="cellIs" dxfId="860" priority="3" operator="between">
      <formula>56%</formula>
      <formula>79%</formula>
    </cfRule>
    <cfRule type="cellIs" dxfId="859" priority="4" operator="greaterThanOrEqual">
      <formula>80%</formula>
    </cfRule>
  </conditionalFormatting>
  <hyperlinks>
    <hyperlink ref="A1:D1" location="Inicio!A1" display="INICIO"/>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sheetPr>
    <tabColor theme="4"/>
  </sheetPr>
  <dimension ref="A1:AG45"/>
  <sheetViews>
    <sheetView topLeftCell="G22" zoomScale="80" zoomScaleNormal="80" workbookViewId="0">
      <selection activeCell="S28" sqref="S28"/>
    </sheetView>
  </sheetViews>
  <sheetFormatPr baseColWidth="10" defaultColWidth="11.44140625" defaultRowHeight="13.8"/>
  <cols>
    <col min="1" max="4" width="11.44140625" style="37"/>
    <col min="5" max="5" width="24.6640625" style="37" customWidth="1"/>
    <col min="6" max="8" width="11.44140625" style="37"/>
    <col min="9" max="9" width="16.33203125" style="37" customWidth="1"/>
    <col min="10" max="10" width="21.88671875" style="37" customWidth="1"/>
    <col min="11" max="12" width="21.44140625" style="37" customWidth="1"/>
    <col min="13" max="13" width="13" style="37" customWidth="1"/>
    <col min="14" max="14" width="14.88671875" style="37" customWidth="1"/>
    <col min="15" max="15" width="14.109375" style="37" customWidth="1"/>
    <col min="16" max="16" width="13" style="37" customWidth="1"/>
    <col min="17" max="17" width="11.5546875" style="37" customWidth="1"/>
    <col min="18" max="18" width="11.44140625" style="37"/>
    <col min="19" max="19" width="11.5546875" style="37" customWidth="1"/>
    <col min="20" max="20" width="12.44140625" style="37" customWidth="1"/>
    <col min="21" max="21" width="11.44140625" style="37" customWidth="1"/>
    <col min="22" max="22" width="15.33203125" style="37" customWidth="1"/>
    <col min="23" max="26" width="17.33203125" style="37" customWidth="1"/>
    <col min="27" max="27" width="15" style="37" customWidth="1"/>
    <col min="28" max="28" width="18.88671875" style="37" customWidth="1"/>
    <col min="29" max="29" width="81.33203125" style="125" customWidth="1"/>
    <col min="30" max="30" width="43.5546875" style="37" customWidth="1"/>
    <col min="31" max="31" width="20.5546875" style="37" customWidth="1"/>
    <col min="32" max="32" width="23.44140625" style="37" customWidth="1"/>
    <col min="33" max="33" width="20.44140625" style="37" customWidth="1"/>
    <col min="34" max="16384" width="11.44140625" style="37"/>
  </cols>
  <sheetData>
    <row r="1" spans="1:33" ht="38.25" customHeight="1">
      <c r="A1" s="826" t="s">
        <v>479</v>
      </c>
      <c r="B1" s="866"/>
      <c r="C1" s="866"/>
      <c r="D1" s="866"/>
    </row>
    <row r="2" spans="1:33" ht="43.5" customHeight="1">
      <c r="A2" s="793" t="s">
        <v>670</v>
      </c>
      <c r="B2" s="793" t="s">
        <v>668</v>
      </c>
      <c r="C2" s="793" t="s">
        <v>340</v>
      </c>
      <c r="D2" s="793" t="s">
        <v>0</v>
      </c>
      <c r="E2" s="793" t="s">
        <v>666</v>
      </c>
      <c r="F2" s="793" t="s">
        <v>652</v>
      </c>
      <c r="G2" s="793" t="s">
        <v>1</v>
      </c>
      <c r="H2" s="793" t="s">
        <v>645</v>
      </c>
      <c r="I2" s="793" t="s">
        <v>125</v>
      </c>
      <c r="J2" s="793" t="s">
        <v>340</v>
      </c>
      <c r="K2" s="793" t="s">
        <v>126</v>
      </c>
      <c r="L2" s="874" t="s">
        <v>432</v>
      </c>
      <c r="M2" s="793" t="s">
        <v>2</v>
      </c>
      <c r="N2" s="815" t="s">
        <v>3</v>
      </c>
      <c r="O2" s="816"/>
      <c r="P2" s="816"/>
      <c r="Q2" s="816"/>
      <c r="R2" s="816"/>
      <c r="S2" s="816"/>
      <c r="T2" s="817"/>
      <c r="U2" s="38"/>
      <c r="V2" s="818" t="s">
        <v>1007</v>
      </c>
      <c r="W2" s="819"/>
      <c r="X2" s="819"/>
      <c r="Y2" s="819"/>
      <c r="Z2" s="820"/>
      <c r="AD2" s="653" t="s">
        <v>1004</v>
      </c>
      <c r="AE2" s="948" t="s">
        <v>570</v>
      </c>
      <c r="AF2" s="948"/>
      <c r="AG2" s="948"/>
    </row>
    <row r="3" spans="1:33" ht="67.5" customHeight="1">
      <c r="A3" s="794"/>
      <c r="B3" s="794"/>
      <c r="C3" s="794"/>
      <c r="D3" s="794"/>
      <c r="E3" s="794"/>
      <c r="F3" s="794"/>
      <c r="G3" s="794"/>
      <c r="H3" s="794"/>
      <c r="I3" s="794"/>
      <c r="J3" s="794"/>
      <c r="K3" s="794"/>
      <c r="L3" s="874"/>
      <c r="M3" s="794"/>
      <c r="N3" s="38" t="s">
        <v>143</v>
      </c>
      <c r="O3" s="38" t="s">
        <v>145</v>
      </c>
      <c r="P3" s="38" t="s">
        <v>144</v>
      </c>
      <c r="Q3" s="38" t="s">
        <v>146</v>
      </c>
      <c r="R3" s="38" t="s">
        <v>147</v>
      </c>
      <c r="S3" s="38" t="s">
        <v>148</v>
      </c>
      <c r="T3" s="38" t="s">
        <v>149</v>
      </c>
      <c r="U3" s="38" t="s">
        <v>150</v>
      </c>
      <c r="V3" s="38" t="s">
        <v>459</v>
      </c>
      <c r="W3" s="38" t="s">
        <v>454</v>
      </c>
      <c r="X3" s="38" t="s">
        <v>455</v>
      </c>
      <c r="Y3" s="38" t="s">
        <v>456</v>
      </c>
      <c r="Z3" s="38" t="s">
        <v>457</v>
      </c>
      <c r="AD3" s="651" t="s">
        <v>1005</v>
      </c>
      <c r="AE3" s="650" t="s">
        <v>573</v>
      </c>
      <c r="AF3" s="571" t="s">
        <v>572</v>
      </c>
      <c r="AG3" s="571" t="s">
        <v>571</v>
      </c>
    </row>
    <row r="4" spans="1:33" ht="102.75" customHeight="1">
      <c r="A4" s="791" t="s">
        <v>973</v>
      </c>
      <c r="B4" s="870" t="s">
        <v>4</v>
      </c>
      <c r="C4" s="870" t="s">
        <v>5</v>
      </c>
      <c r="D4" s="870" t="s">
        <v>319</v>
      </c>
      <c r="E4" s="526" t="s">
        <v>7</v>
      </c>
      <c r="F4" s="526" t="s">
        <v>8</v>
      </c>
      <c r="G4" s="453">
        <v>0.95</v>
      </c>
      <c r="H4" s="457">
        <v>1</v>
      </c>
      <c r="I4" s="526" t="s">
        <v>634</v>
      </c>
      <c r="J4" s="507" t="s">
        <v>766</v>
      </c>
      <c r="K4" s="507" t="s">
        <v>921</v>
      </c>
      <c r="L4" s="874"/>
      <c r="M4" s="39" t="s">
        <v>129</v>
      </c>
      <c r="N4" s="84">
        <v>1</v>
      </c>
      <c r="O4" s="602"/>
      <c r="P4" s="84">
        <v>1</v>
      </c>
      <c r="Q4" s="602"/>
      <c r="R4" s="84">
        <v>1</v>
      </c>
      <c r="S4" s="602"/>
      <c r="T4" s="84">
        <v>1</v>
      </c>
      <c r="U4" s="613"/>
      <c r="V4" s="95">
        <f>IFERROR((O4*100%)/N4,"-")</f>
        <v>0</v>
      </c>
      <c r="W4" s="95">
        <f>IFERROR((Q4*100%)/P4,"-")</f>
        <v>0</v>
      </c>
      <c r="X4" s="95">
        <f>IFERROR((S4*100%)/R4,"-")</f>
        <v>0</v>
      </c>
      <c r="Y4" s="95">
        <f>IFERROR((U4*100%)/T4,"-")</f>
        <v>0</v>
      </c>
      <c r="Z4" s="95">
        <f>IFERROR(AVERAGE(V4:Y4),"-")</f>
        <v>0</v>
      </c>
      <c r="AD4" s="101"/>
      <c r="AE4" s="278"/>
      <c r="AF4" s="195"/>
      <c r="AG4" s="195"/>
    </row>
    <row r="5" spans="1:33" ht="102.75" customHeight="1">
      <c r="A5" s="792"/>
      <c r="B5" s="870"/>
      <c r="C5" s="870"/>
      <c r="D5" s="870"/>
      <c r="E5" s="736" t="s">
        <v>6</v>
      </c>
      <c r="F5" s="734" t="s">
        <v>764</v>
      </c>
      <c r="G5" s="453">
        <v>0.45</v>
      </c>
      <c r="H5" s="457">
        <v>0.8</v>
      </c>
      <c r="I5" s="734" t="s">
        <v>1046</v>
      </c>
      <c r="J5" s="733" t="s">
        <v>765</v>
      </c>
      <c r="K5" s="733" t="s">
        <v>763</v>
      </c>
      <c r="L5" s="874"/>
      <c r="M5" s="734" t="s">
        <v>129</v>
      </c>
      <c r="N5" s="84">
        <v>1</v>
      </c>
      <c r="O5" s="602"/>
      <c r="P5" s="84">
        <v>1</v>
      </c>
      <c r="Q5" s="602"/>
      <c r="R5" s="84">
        <v>1</v>
      </c>
      <c r="S5" s="602"/>
      <c r="T5" s="84">
        <v>1</v>
      </c>
      <c r="U5" s="613"/>
      <c r="V5" s="95">
        <f>IFERROR((O5*100%)/N5,"-")</f>
        <v>0</v>
      </c>
      <c r="W5" s="95">
        <f>IFERROR((Q5*100%)/P5,"-")</f>
        <v>0</v>
      </c>
      <c r="X5" s="95">
        <f>IFERROR((S5*100%)/R5,"-")</f>
        <v>0</v>
      </c>
      <c r="Y5" s="95">
        <f>IFERROR((U5*100%)/T5,"-")</f>
        <v>0</v>
      </c>
      <c r="Z5" s="95">
        <f>IFERROR(AVERAGE(V5:Y5),"-")</f>
        <v>0</v>
      </c>
      <c r="AD5" s="101"/>
      <c r="AE5" s="278"/>
      <c r="AF5" s="195"/>
      <c r="AG5" s="195"/>
    </row>
    <row r="6" spans="1:33" ht="102.75" customHeight="1">
      <c r="A6" s="792"/>
      <c r="B6" s="870"/>
      <c r="C6" s="870"/>
      <c r="D6" s="870"/>
      <c r="E6" s="526" t="s">
        <v>10</v>
      </c>
      <c r="F6" s="526" t="s">
        <v>11</v>
      </c>
      <c r="G6" s="453">
        <v>0.8</v>
      </c>
      <c r="H6" s="457">
        <v>0.9</v>
      </c>
      <c r="I6" s="526" t="s">
        <v>179</v>
      </c>
      <c r="J6" s="526" t="s">
        <v>770</v>
      </c>
      <c r="K6" s="526" t="s">
        <v>950</v>
      </c>
      <c r="L6" s="874"/>
      <c r="M6" s="39" t="s">
        <v>425</v>
      </c>
      <c r="N6" s="84">
        <v>1</v>
      </c>
      <c r="O6" s="602"/>
      <c r="P6" s="84">
        <v>1</v>
      </c>
      <c r="Q6" s="602"/>
      <c r="R6" s="84">
        <v>1</v>
      </c>
      <c r="S6" s="602"/>
      <c r="T6" s="84">
        <v>1</v>
      </c>
      <c r="U6" s="614"/>
      <c r="V6" s="95">
        <f t="shared" ref="V6:V32" si="0">IFERROR((O6*100%)/N6,"-")</f>
        <v>0</v>
      </c>
      <c r="W6" s="95">
        <f t="shared" ref="W6:W32" si="1">IFERROR((Q6*100%)/P6,"-")</f>
        <v>0</v>
      </c>
      <c r="X6" s="95">
        <f t="shared" ref="X6:X32" si="2">IFERROR((S6*100%)/R6,"-")</f>
        <v>0</v>
      </c>
      <c r="Y6" s="95">
        <f t="shared" ref="Y6:Y32" si="3">IFERROR((U6*100%)/T6,"-")</f>
        <v>0</v>
      </c>
      <c r="Z6" s="95">
        <f t="shared" ref="Z6:Z29" si="4">IFERROR(AVERAGE(V6:Y6),"-")</f>
        <v>0</v>
      </c>
      <c r="AD6" s="101"/>
      <c r="AE6" s="285"/>
      <c r="AF6" s="195"/>
      <c r="AG6" s="195"/>
    </row>
    <row r="7" spans="1:33" ht="102.75" customHeight="1">
      <c r="A7" s="792"/>
      <c r="B7" s="870"/>
      <c r="C7" s="870"/>
      <c r="D7" s="870"/>
      <c r="E7" s="520" t="s">
        <v>889</v>
      </c>
      <c r="F7" s="520" t="s">
        <v>17</v>
      </c>
      <c r="G7" s="525">
        <v>0.43</v>
      </c>
      <c r="H7" s="525">
        <v>0.6</v>
      </c>
      <c r="I7" s="520" t="s">
        <v>976</v>
      </c>
      <c r="J7" s="520" t="s">
        <v>901</v>
      </c>
      <c r="K7" s="520" t="s">
        <v>902</v>
      </c>
      <c r="L7" s="874"/>
      <c r="M7" s="351" t="s">
        <v>425</v>
      </c>
      <c r="N7" s="84">
        <v>1</v>
      </c>
      <c r="O7" s="602"/>
      <c r="P7" s="84">
        <v>1</v>
      </c>
      <c r="Q7" s="602"/>
      <c r="R7" s="84">
        <v>1</v>
      </c>
      <c r="S7" s="602"/>
      <c r="T7" s="84">
        <v>1</v>
      </c>
      <c r="U7" s="614"/>
      <c r="V7" s="95">
        <f t="shared" ref="V7" si="5">IFERROR((O7*100%)/N7,"-")</f>
        <v>0</v>
      </c>
      <c r="W7" s="95">
        <f t="shared" ref="W7" si="6">IFERROR((Q7*100%)/P7,"-")</f>
        <v>0</v>
      </c>
      <c r="X7" s="95">
        <f t="shared" ref="X7" si="7">IFERROR((S7*100%)/R7,"-")</f>
        <v>0</v>
      </c>
      <c r="Y7" s="95">
        <f t="shared" ref="Y7" si="8">IFERROR((U7*100%)/T7,"-")</f>
        <v>0</v>
      </c>
      <c r="Z7" s="95">
        <f t="shared" ref="Z7" si="9">IFERROR(AVERAGE(V7:Y7),"-")</f>
        <v>0</v>
      </c>
      <c r="AD7" s="101"/>
      <c r="AE7" s="285"/>
      <c r="AF7" s="195"/>
      <c r="AG7" s="227"/>
    </row>
    <row r="8" spans="1:33" ht="102.75" customHeight="1">
      <c r="A8" s="792"/>
      <c r="B8" s="870"/>
      <c r="C8" s="870"/>
      <c r="D8" s="870"/>
      <c r="E8" s="526" t="s">
        <v>21</v>
      </c>
      <c r="F8" s="526" t="s">
        <v>22</v>
      </c>
      <c r="G8" s="48">
        <v>0.56000000000000005</v>
      </c>
      <c r="H8" s="457">
        <v>0.5</v>
      </c>
      <c r="I8" s="526" t="s">
        <v>182</v>
      </c>
      <c r="J8" s="526" t="s">
        <v>926</v>
      </c>
      <c r="K8" s="526" t="s">
        <v>925</v>
      </c>
      <c r="L8" s="874"/>
      <c r="M8" s="43" t="s">
        <v>130</v>
      </c>
      <c r="N8" s="84">
        <v>1</v>
      </c>
      <c r="O8" s="602"/>
      <c r="P8" s="84">
        <v>1</v>
      </c>
      <c r="Q8" s="602"/>
      <c r="R8" s="84">
        <v>1</v>
      </c>
      <c r="S8" s="602"/>
      <c r="T8" s="84">
        <v>1</v>
      </c>
      <c r="U8" s="614"/>
      <c r="V8" s="95">
        <f t="shared" si="0"/>
        <v>0</v>
      </c>
      <c r="W8" s="95">
        <f t="shared" si="1"/>
        <v>0</v>
      </c>
      <c r="X8" s="95">
        <f t="shared" si="2"/>
        <v>0</v>
      </c>
      <c r="Y8" s="95">
        <f t="shared" si="3"/>
        <v>0</v>
      </c>
      <c r="Z8" s="95">
        <f t="shared" si="4"/>
        <v>0</v>
      </c>
      <c r="AD8" s="101"/>
      <c r="AE8" s="285"/>
      <c r="AF8" s="195"/>
      <c r="AG8" s="227"/>
    </row>
    <row r="9" spans="1:33" ht="124.5" customHeight="1">
      <c r="A9" s="785" t="s">
        <v>31</v>
      </c>
      <c r="B9" s="788" t="s">
        <v>206</v>
      </c>
      <c r="C9" s="788" t="s">
        <v>29</v>
      </c>
      <c r="D9" s="788" t="s">
        <v>438</v>
      </c>
      <c r="E9" s="521" t="s">
        <v>30</v>
      </c>
      <c r="F9" s="527" t="s">
        <v>951</v>
      </c>
      <c r="G9" s="523">
        <v>1</v>
      </c>
      <c r="H9" s="522">
        <v>1</v>
      </c>
      <c r="I9" s="529" t="s">
        <v>153</v>
      </c>
      <c r="J9" s="529" t="s">
        <v>960</v>
      </c>
      <c r="K9" s="529" t="s">
        <v>979</v>
      </c>
      <c r="L9" s="874"/>
      <c r="M9" s="251" t="s">
        <v>129</v>
      </c>
      <c r="N9" s="260">
        <v>1</v>
      </c>
      <c r="O9" s="667"/>
      <c r="P9" s="260">
        <v>1</v>
      </c>
      <c r="Q9" s="667"/>
      <c r="R9" s="260">
        <v>1</v>
      </c>
      <c r="S9" s="667"/>
      <c r="T9" s="260">
        <v>1</v>
      </c>
      <c r="U9" s="614"/>
      <c r="V9" s="95">
        <f t="shared" si="0"/>
        <v>0</v>
      </c>
      <c r="W9" s="95">
        <f t="shared" si="1"/>
        <v>0</v>
      </c>
      <c r="X9" s="95">
        <f t="shared" si="2"/>
        <v>0</v>
      </c>
      <c r="Y9" s="95">
        <f t="shared" si="3"/>
        <v>0</v>
      </c>
      <c r="Z9" s="95">
        <f t="shared" si="4"/>
        <v>0</v>
      </c>
      <c r="AD9" s="101"/>
      <c r="AE9" s="285"/>
      <c r="AF9" s="195"/>
      <c r="AG9" s="195"/>
    </row>
    <row r="10" spans="1:33" ht="111.75" customHeight="1">
      <c r="A10" s="786"/>
      <c r="B10" s="789"/>
      <c r="C10" s="789"/>
      <c r="D10" s="789"/>
      <c r="E10" s="788" t="s">
        <v>35</v>
      </c>
      <c r="F10" s="946" t="s">
        <v>36</v>
      </c>
      <c r="G10" s="834">
        <v>0.5</v>
      </c>
      <c r="H10" s="849">
        <v>0.7</v>
      </c>
      <c r="I10" s="834" t="s">
        <v>187</v>
      </c>
      <c r="J10" s="538" t="s">
        <v>159</v>
      </c>
      <c r="K10" s="538" t="s">
        <v>187</v>
      </c>
      <c r="L10" s="874"/>
      <c r="M10" s="270" t="s">
        <v>129</v>
      </c>
      <c r="N10" s="197">
        <v>1</v>
      </c>
      <c r="O10" s="610"/>
      <c r="P10" s="197">
        <v>1</v>
      </c>
      <c r="Q10" s="610"/>
      <c r="R10" s="197">
        <v>1</v>
      </c>
      <c r="S10" s="610"/>
      <c r="T10" s="197">
        <v>1</v>
      </c>
      <c r="U10" s="614"/>
      <c r="V10" s="95">
        <f t="shared" si="0"/>
        <v>0</v>
      </c>
      <c r="W10" s="95">
        <f t="shared" si="1"/>
        <v>0</v>
      </c>
      <c r="X10" s="95">
        <f t="shared" si="2"/>
        <v>0</v>
      </c>
      <c r="Y10" s="95">
        <f t="shared" si="3"/>
        <v>0</v>
      </c>
      <c r="Z10" s="95">
        <f t="shared" si="4"/>
        <v>0</v>
      </c>
      <c r="AD10" s="101"/>
      <c r="AE10" s="285"/>
      <c r="AF10" s="195"/>
      <c r="AG10" s="195"/>
    </row>
    <row r="11" spans="1:33" ht="70.5" customHeight="1">
      <c r="A11" s="786"/>
      <c r="B11" s="789"/>
      <c r="C11" s="789"/>
      <c r="D11" s="789"/>
      <c r="E11" s="790"/>
      <c r="F11" s="947"/>
      <c r="G11" s="835"/>
      <c r="H11" s="850"/>
      <c r="I11" s="835"/>
      <c r="J11" s="538" t="s">
        <v>992</v>
      </c>
      <c r="K11" s="538" t="s">
        <v>941</v>
      </c>
      <c r="L11" s="874"/>
      <c r="M11" s="538" t="s">
        <v>940</v>
      </c>
      <c r="N11" s="197">
        <v>1</v>
      </c>
      <c r="O11" s="610"/>
      <c r="P11" s="197">
        <v>1</v>
      </c>
      <c r="Q11" s="610"/>
      <c r="R11" s="197">
        <v>1</v>
      </c>
      <c r="S11" s="610"/>
      <c r="T11" s="197">
        <v>1</v>
      </c>
      <c r="U11" s="614"/>
      <c r="V11" s="95">
        <f t="shared" ref="V11" si="10">IFERROR((O11*100%)/N11,"-")</f>
        <v>0</v>
      </c>
      <c r="W11" s="95">
        <f t="shared" ref="W11" si="11">IFERROR((Q11*100%)/P11,"-")</f>
        <v>0</v>
      </c>
      <c r="X11" s="95">
        <f t="shared" ref="X11" si="12">IFERROR((S11*100%)/R11,"-")</f>
        <v>0</v>
      </c>
      <c r="Y11" s="95">
        <f t="shared" ref="Y11" si="13">IFERROR((U11*100%)/T11,"-")</f>
        <v>0</v>
      </c>
      <c r="Z11" s="95">
        <f t="shared" ref="Z11" si="14">IFERROR(AVERAGE(V11:Y11),"-")</f>
        <v>0</v>
      </c>
      <c r="AD11" s="101"/>
      <c r="AE11" s="285"/>
      <c r="AF11" s="195"/>
      <c r="AG11" s="227"/>
    </row>
    <row r="12" spans="1:33" ht="111.75" customHeight="1">
      <c r="A12" s="786"/>
      <c r="B12" s="789"/>
      <c r="C12" s="789"/>
      <c r="D12" s="789"/>
      <c r="E12" s="252" t="s">
        <v>37</v>
      </c>
      <c r="F12" s="253" t="s">
        <v>36</v>
      </c>
      <c r="G12" s="254">
        <v>0.6</v>
      </c>
      <c r="H12" s="255">
        <v>0.8</v>
      </c>
      <c r="I12" s="254" t="s">
        <v>188</v>
      </c>
      <c r="J12" s="213" t="s">
        <v>160</v>
      </c>
      <c r="K12" s="213" t="s">
        <v>188</v>
      </c>
      <c r="L12" s="874"/>
      <c r="M12" s="213" t="s">
        <v>129</v>
      </c>
      <c r="N12" s="197">
        <v>1</v>
      </c>
      <c r="O12" s="610"/>
      <c r="P12" s="197">
        <v>1</v>
      </c>
      <c r="Q12" s="610"/>
      <c r="R12" s="197">
        <v>1</v>
      </c>
      <c r="S12" s="610"/>
      <c r="T12" s="197">
        <v>1</v>
      </c>
      <c r="U12" s="614"/>
      <c r="V12" s="95">
        <f t="shared" si="0"/>
        <v>0</v>
      </c>
      <c r="W12" s="95">
        <f t="shared" si="1"/>
        <v>0</v>
      </c>
      <c r="X12" s="95">
        <f t="shared" si="2"/>
        <v>0</v>
      </c>
      <c r="Y12" s="95">
        <f t="shared" si="3"/>
        <v>0</v>
      </c>
      <c r="Z12" s="95">
        <f t="shared" si="4"/>
        <v>0</v>
      </c>
      <c r="AD12" s="101"/>
      <c r="AE12" s="316"/>
      <c r="AF12" s="195"/>
      <c r="AG12" s="195"/>
    </row>
    <row r="13" spans="1:33" ht="94.5" customHeight="1">
      <c r="A13" s="786"/>
      <c r="B13" s="789"/>
      <c r="C13" s="789"/>
      <c r="D13" s="789"/>
      <c r="E13" s="788" t="s">
        <v>38</v>
      </c>
      <c r="F13" s="946" t="s">
        <v>39</v>
      </c>
      <c r="G13" s="834">
        <v>0.7</v>
      </c>
      <c r="H13" s="849">
        <v>0.8</v>
      </c>
      <c r="I13" s="834" t="s">
        <v>189</v>
      </c>
      <c r="J13" s="538" t="s">
        <v>939</v>
      </c>
      <c r="K13" s="538" t="s">
        <v>938</v>
      </c>
      <c r="L13" s="874"/>
      <c r="M13" s="529" t="s">
        <v>132</v>
      </c>
      <c r="N13" s="86">
        <v>1</v>
      </c>
      <c r="O13" s="602"/>
      <c r="P13" s="86">
        <v>1</v>
      </c>
      <c r="Q13" s="602"/>
      <c r="R13" s="86">
        <v>1</v>
      </c>
      <c r="S13" s="602"/>
      <c r="T13" s="86">
        <v>1</v>
      </c>
      <c r="U13" s="603"/>
      <c r="V13" s="95">
        <f t="shared" si="0"/>
        <v>0</v>
      </c>
      <c r="W13" s="95">
        <f t="shared" si="1"/>
        <v>0</v>
      </c>
      <c r="X13" s="95">
        <f t="shared" si="2"/>
        <v>0</v>
      </c>
      <c r="Y13" s="95">
        <f t="shared" si="3"/>
        <v>0</v>
      </c>
      <c r="Z13" s="95">
        <f t="shared" si="4"/>
        <v>0</v>
      </c>
      <c r="AD13" s="101"/>
      <c r="AE13" s="285"/>
      <c r="AF13" s="195"/>
      <c r="AG13" s="278"/>
    </row>
    <row r="14" spans="1:33" ht="102.75" customHeight="1">
      <c r="A14" s="786"/>
      <c r="B14" s="789"/>
      <c r="C14" s="789"/>
      <c r="D14" s="789"/>
      <c r="E14" s="790"/>
      <c r="F14" s="947"/>
      <c r="G14" s="835"/>
      <c r="H14" s="850"/>
      <c r="I14" s="835"/>
      <c r="J14" s="538" t="s">
        <v>40</v>
      </c>
      <c r="K14" s="538" t="s">
        <v>644</v>
      </c>
      <c r="L14" s="874"/>
      <c r="M14" s="538" t="s">
        <v>906</v>
      </c>
      <c r="N14" s="197">
        <v>1</v>
      </c>
      <c r="O14" s="610"/>
      <c r="P14" s="197">
        <v>1</v>
      </c>
      <c r="Q14" s="610"/>
      <c r="R14" s="197">
        <v>1</v>
      </c>
      <c r="S14" s="610"/>
      <c r="T14" s="197">
        <v>1</v>
      </c>
      <c r="U14" s="603"/>
      <c r="V14" s="95">
        <f t="shared" si="0"/>
        <v>0</v>
      </c>
      <c r="W14" s="95">
        <f t="shared" si="1"/>
        <v>0</v>
      </c>
      <c r="X14" s="95">
        <f t="shared" si="2"/>
        <v>0</v>
      </c>
      <c r="Y14" s="95">
        <f t="shared" si="3"/>
        <v>0</v>
      </c>
      <c r="Z14" s="95">
        <f t="shared" si="4"/>
        <v>0</v>
      </c>
      <c r="AD14" s="101"/>
      <c r="AE14" s="316"/>
      <c r="AF14" s="195"/>
      <c r="AG14" s="195"/>
    </row>
    <row r="15" spans="1:33" ht="111.75" customHeight="1">
      <c r="A15" s="786"/>
      <c r="B15" s="789"/>
      <c r="C15" s="790"/>
      <c r="D15" s="790"/>
      <c r="E15" s="252" t="s">
        <v>42</v>
      </c>
      <c r="F15" s="253" t="s">
        <v>43</v>
      </c>
      <c r="G15" s="254">
        <v>0.9</v>
      </c>
      <c r="H15" s="255">
        <v>0.9</v>
      </c>
      <c r="I15" s="254" t="s">
        <v>190</v>
      </c>
      <c r="J15" s="53" t="s">
        <v>45</v>
      </c>
      <c r="K15" s="53" t="s">
        <v>186</v>
      </c>
      <c r="L15" s="874"/>
      <c r="M15" s="51" t="s">
        <v>129</v>
      </c>
      <c r="N15" s="86">
        <v>0.9</v>
      </c>
      <c r="O15" s="602"/>
      <c r="P15" s="86">
        <v>0.9</v>
      </c>
      <c r="Q15" s="602"/>
      <c r="R15" s="86">
        <v>0.9</v>
      </c>
      <c r="S15" s="602"/>
      <c r="T15" s="86">
        <v>0.9</v>
      </c>
      <c r="U15" s="614"/>
      <c r="V15" s="95">
        <f t="shared" si="0"/>
        <v>0</v>
      </c>
      <c r="W15" s="95">
        <f t="shared" si="1"/>
        <v>0</v>
      </c>
      <c r="X15" s="95">
        <f t="shared" si="2"/>
        <v>0</v>
      </c>
      <c r="Y15" s="95">
        <f t="shared" si="3"/>
        <v>0</v>
      </c>
      <c r="Z15" s="95">
        <f t="shared" si="4"/>
        <v>0</v>
      </c>
      <c r="AD15" s="101"/>
      <c r="AE15" s="316"/>
      <c r="AF15" s="195"/>
      <c r="AG15" s="227"/>
    </row>
    <row r="16" spans="1:33" ht="99" customHeight="1">
      <c r="A16" s="786"/>
      <c r="B16" s="789"/>
      <c r="C16" s="891" t="s">
        <v>46</v>
      </c>
      <c r="D16" s="892"/>
      <c r="E16" s="346" t="s">
        <v>619</v>
      </c>
      <c r="F16" s="348" t="s">
        <v>620</v>
      </c>
      <c r="G16" s="348">
        <v>0.8</v>
      </c>
      <c r="H16" s="347">
        <v>0.9</v>
      </c>
      <c r="I16" s="348" t="s">
        <v>658</v>
      </c>
      <c r="J16" s="415" t="s">
        <v>536</v>
      </c>
      <c r="K16" s="415" t="s">
        <v>485</v>
      </c>
      <c r="L16" s="874"/>
      <c r="M16" s="51" t="s">
        <v>129</v>
      </c>
      <c r="N16" s="86">
        <v>1</v>
      </c>
      <c r="O16" s="602"/>
      <c r="P16" s="86">
        <v>1</v>
      </c>
      <c r="Q16" s="602"/>
      <c r="R16" s="86">
        <v>1</v>
      </c>
      <c r="S16" s="602"/>
      <c r="T16" s="86">
        <v>1</v>
      </c>
      <c r="U16" s="614"/>
      <c r="V16" s="95">
        <f t="shared" si="0"/>
        <v>0</v>
      </c>
      <c r="W16" s="95">
        <f t="shared" si="1"/>
        <v>0</v>
      </c>
      <c r="X16" s="95">
        <f t="shared" si="2"/>
        <v>0</v>
      </c>
      <c r="Y16" s="95">
        <f t="shared" si="3"/>
        <v>0</v>
      </c>
      <c r="Z16" s="95">
        <f t="shared" si="4"/>
        <v>0</v>
      </c>
      <c r="AD16" s="101"/>
      <c r="AE16" s="285"/>
      <c r="AF16" s="195"/>
      <c r="AG16" s="227"/>
    </row>
    <row r="17" spans="1:33" ht="51" customHeight="1">
      <c r="A17" s="786"/>
      <c r="B17" s="789"/>
      <c r="C17" s="788" t="s">
        <v>49</v>
      </c>
      <c r="D17" s="807" t="s">
        <v>320</v>
      </c>
      <c r="E17" s="788" t="s">
        <v>50</v>
      </c>
      <c r="F17" s="788" t="s">
        <v>51</v>
      </c>
      <c r="G17" s="834">
        <v>0.9</v>
      </c>
      <c r="H17" s="849">
        <v>0.9</v>
      </c>
      <c r="I17" s="834" t="s">
        <v>563</v>
      </c>
      <c r="J17" s="50" t="s">
        <v>52</v>
      </c>
      <c r="K17" s="53" t="s">
        <v>53</v>
      </c>
      <c r="L17" s="874"/>
      <c r="M17" s="53" t="s">
        <v>131</v>
      </c>
      <c r="N17" s="86">
        <v>1</v>
      </c>
      <c r="O17" s="602"/>
      <c r="P17" s="86">
        <v>0</v>
      </c>
      <c r="Q17" s="602"/>
      <c r="R17" s="86">
        <v>0</v>
      </c>
      <c r="S17" s="602"/>
      <c r="T17" s="86">
        <v>0</v>
      </c>
      <c r="U17" s="614"/>
      <c r="V17" s="95">
        <f t="shared" si="0"/>
        <v>0</v>
      </c>
      <c r="W17" s="95" t="str">
        <f t="shared" si="1"/>
        <v>-</v>
      </c>
      <c r="X17" s="95" t="str">
        <f t="shared" si="2"/>
        <v>-</v>
      </c>
      <c r="Y17" s="95" t="str">
        <f t="shared" si="3"/>
        <v>-</v>
      </c>
      <c r="Z17" s="95">
        <f t="shared" si="4"/>
        <v>0</v>
      </c>
      <c r="AD17" s="101"/>
      <c r="AE17" s="285"/>
      <c r="AF17" s="195"/>
      <c r="AG17" s="195"/>
    </row>
    <row r="18" spans="1:33" ht="52.8">
      <c r="A18" s="786"/>
      <c r="B18" s="789"/>
      <c r="C18" s="790"/>
      <c r="D18" s="808"/>
      <c r="E18" s="790"/>
      <c r="F18" s="790"/>
      <c r="G18" s="835"/>
      <c r="H18" s="850"/>
      <c r="I18" s="835"/>
      <c r="J18" s="50" t="s">
        <v>542</v>
      </c>
      <c r="K18" s="386" t="s">
        <v>541</v>
      </c>
      <c r="L18" s="874"/>
      <c r="M18" s="53" t="s">
        <v>129</v>
      </c>
      <c r="N18" s="86">
        <v>0</v>
      </c>
      <c r="O18" s="602"/>
      <c r="P18" s="86">
        <v>0.75</v>
      </c>
      <c r="Q18" s="602"/>
      <c r="R18" s="86">
        <v>0.8</v>
      </c>
      <c r="S18" s="602"/>
      <c r="T18" s="86">
        <v>0.9</v>
      </c>
      <c r="U18" s="614"/>
      <c r="V18" s="95" t="str">
        <f t="shared" si="0"/>
        <v>-</v>
      </c>
      <c r="W18" s="95">
        <f t="shared" si="1"/>
        <v>0</v>
      </c>
      <c r="X18" s="95">
        <f t="shared" si="2"/>
        <v>0</v>
      </c>
      <c r="Y18" s="95">
        <f t="shared" si="3"/>
        <v>0</v>
      </c>
      <c r="Z18" s="95">
        <f t="shared" si="4"/>
        <v>0</v>
      </c>
      <c r="AD18" s="101"/>
      <c r="AE18" s="285"/>
      <c r="AF18" s="195"/>
      <c r="AG18" s="195"/>
    </row>
    <row r="19" spans="1:33" ht="87.6" customHeight="1">
      <c r="A19" s="791" t="s">
        <v>873</v>
      </c>
      <c r="B19" s="894" t="s">
        <v>440</v>
      </c>
      <c r="C19" s="894" t="s">
        <v>441</v>
      </c>
      <c r="D19" s="894" t="s">
        <v>442</v>
      </c>
      <c r="E19" s="894" t="s">
        <v>70</v>
      </c>
      <c r="F19" s="894" t="s">
        <v>446</v>
      </c>
      <c r="G19" s="979">
        <v>4.0000000000000001E-3</v>
      </c>
      <c r="H19" s="981">
        <v>5.0000000000000001E-3</v>
      </c>
      <c r="I19" s="907" t="s">
        <v>72</v>
      </c>
      <c r="J19" s="517" t="s">
        <v>199</v>
      </c>
      <c r="K19" s="519" t="s">
        <v>164</v>
      </c>
      <c r="L19" s="874"/>
      <c r="M19" s="58" t="s">
        <v>132</v>
      </c>
      <c r="N19" s="90">
        <v>0.06</v>
      </c>
      <c r="O19" s="630"/>
      <c r="P19" s="90">
        <v>0.06</v>
      </c>
      <c r="Q19" s="619"/>
      <c r="R19" s="90">
        <v>0.06</v>
      </c>
      <c r="S19" s="666"/>
      <c r="T19" s="90">
        <v>0.06</v>
      </c>
      <c r="U19" s="668"/>
      <c r="V19" s="95">
        <f t="shared" si="0"/>
        <v>0</v>
      </c>
      <c r="W19" s="95">
        <f t="shared" si="1"/>
        <v>0</v>
      </c>
      <c r="X19" s="95">
        <f t="shared" si="2"/>
        <v>0</v>
      </c>
      <c r="Y19" s="95">
        <f t="shared" si="3"/>
        <v>0</v>
      </c>
      <c r="Z19" s="95">
        <f t="shared" si="4"/>
        <v>0</v>
      </c>
      <c r="AD19" s="101"/>
      <c r="AE19" s="647"/>
      <c r="AF19" s="195"/>
      <c r="AG19" s="227"/>
    </row>
    <row r="20" spans="1:33" ht="96" customHeight="1">
      <c r="A20" s="809"/>
      <c r="B20" s="896"/>
      <c r="C20" s="896"/>
      <c r="D20" s="896"/>
      <c r="E20" s="895"/>
      <c r="F20" s="895"/>
      <c r="G20" s="980"/>
      <c r="H20" s="982"/>
      <c r="I20" s="908"/>
      <c r="J20" s="62" t="s">
        <v>165</v>
      </c>
      <c r="K20" s="519" t="s">
        <v>166</v>
      </c>
      <c r="L20" s="874"/>
      <c r="M20" s="196" t="s">
        <v>130</v>
      </c>
      <c r="N20" s="91">
        <v>5.0000000000000001E-3</v>
      </c>
      <c r="O20" s="604"/>
      <c r="P20" s="91">
        <v>5.0000000000000001E-3</v>
      </c>
      <c r="Q20" s="604"/>
      <c r="R20" s="91">
        <v>5.0000000000000001E-3</v>
      </c>
      <c r="S20" s="604"/>
      <c r="T20" s="91">
        <v>5.0000000000000001E-3</v>
      </c>
      <c r="U20" s="616"/>
      <c r="V20" s="95" t="str">
        <f>IF(O20,IF(O20&gt;=0.5%,100%,IF(AND(O20&gt;0.4%),79%,59%)),"-")</f>
        <v>-</v>
      </c>
      <c r="W20" s="95" t="str">
        <f>IF(Q20,IF(Q20&gt;=0.5%,100%,IF(AND(Q20&gt;0.4%),79%,59%)),"-")</f>
        <v>-</v>
      </c>
      <c r="X20" s="95" t="str">
        <f>IF(S20,IF(S20&gt;=0.5%,100%,IF(AND(S20&gt;0.4%),79%,59%)),"-")</f>
        <v>-</v>
      </c>
      <c r="Y20" s="95" t="str">
        <f>IF(U20,IF(U20&gt;=0.5%,100%,IF(AND(U20&gt;0.4%),79%,59%)),"-")</f>
        <v>-</v>
      </c>
      <c r="Z20" s="95" t="str">
        <f t="shared" si="4"/>
        <v>-</v>
      </c>
      <c r="AD20" s="101"/>
      <c r="AE20" s="647"/>
      <c r="AF20" s="195"/>
      <c r="AG20" s="227"/>
    </row>
    <row r="21" spans="1:33" ht="98.25" customHeight="1">
      <c r="A21" s="791" t="s">
        <v>127</v>
      </c>
      <c r="B21" s="832" t="s">
        <v>78</v>
      </c>
      <c r="C21" s="832" t="s">
        <v>79</v>
      </c>
      <c r="D21" s="832" t="s">
        <v>90</v>
      </c>
      <c r="E21" s="832" t="s">
        <v>91</v>
      </c>
      <c r="F21" s="230" t="s">
        <v>92</v>
      </c>
      <c r="G21" s="184">
        <v>0.3</v>
      </c>
      <c r="H21" s="185">
        <v>0.7</v>
      </c>
      <c r="I21" s="172" t="s">
        <v>195</v>
      </c>
      <c r="J21" s="64" t="s">
        <v>172</v>
      </c>
      <c r="K21" s="64" t="s">
        <v>195</v>
      </c>
      <c r="L21" s="874"/>
      <c r="M21" s="64" t="s">
        <v>130</v>
      </c>
      <c r="N21" s="92">
        <v>0</v>
      </c>
      <c r="O21" s="602"/>
      <c r="P21" s="92" t="s">
        <v>903</v>
      </c>
      <c r="Q21" s="602"/>
      <c r="R21" s="92">
        <v>0</v>
      </c>
      <c r="S21" s="602"/>
      <c r="T21" s="92" t="s">
        <v>903</v>
      </c>
      <c r="U21" s="614"/>
      <c r="V21" s="95" t="str">
        <f>IF(O21,IF(O21&gt;=90%,100%,59%),"-")</f>
        <v>-</v>
      </c>
      <c r="W21" s="95" t="str">
        <f>IF(Q21,IF(Q21&gt;=90%,100%,59%),"-")</f>
        <v>-</v>
      </c>
      <c r="X21" s="95" t="str">
        <f>IF(S21,IF(S21&gt;=90%,100%,59%),"-")</f>
        <v>-</v>
      </c>
      <c r="Y21" s="95" t="str">
        <f>IF(U21,IF(U21&gt;=90%,100%,59%),"-")</f>
        <v>-</v>
      </c>
      <c r="Z21" s="95" t="str">
        <f t="shared" si="4"/>
        <v>-</v>
      </c>
      <c r="AD21" s="101"/>
      <c r="AE21" s="647"/>
      <c r="AF21" s="195"/>
      <c r="AG21" s="227"/>
    </row>
    <row r="22" spans="1:33" ht="92.4">
      <c r="A22" s="809"/>
      <c r="B22" s="833"/>
      <c r="C22" s="833"/>
      <c r="D22" s="833"/>
      <c r="E22" s="833"/>
      <c r="F22" s="64" t="s">
        <v>95</v>
      </c>
      <c r="G22" s="202">
        <v>0.3</v>
      </c>
      <c r="H22" s="203">
        <v>0.7</v>
      </c>
      <c r="I22" s="64" t="s">
        <v>201</v>
      </c>
      <c r="J22" s="64" t="s">
        <v>202</v>
      </c>
      <c r="K22" s="64" t="s">
        <v>251</v>
      </c>
      <c r="L22" s="874"/>
      <c r="M22" s="64" t="s">
        <v>130</v>
      </c>
      <c r="N22" s="92">
        <v>0.8</v>
      </c>
      <c r="O22" s="602"/>
      <c r="P22" s="92">
        <v>0.8</v>
      </c>
      <c r="Q22" s="602"/>
      <c r="R22" s="92">
        <v>0.8</v>
      </c>
      <c r="S22" s="602"/>
      <c r="T22" s="92">
        <v>0.8</v>
      </c>
      <c r="U22" s="614"/>
      <c r="V22" s="95">
        <f t="shared" si="0"/>
        <v>0</v>
      </c>
      <c r="W22" s="95">
        <f t="shared" si="1"/>
        <v>0</v>
      </c>
      <c r="X22" s="95">
        <f t="shared" si="2"/>
        <v>0</v>
      </c>
      <c r="Y22" s="95">
        <f t="shared" si="3"/>
        <v>0</v>
      </c>
      <c r="Z22" s="95">
        <f t="shared" si="4"/>
        <v>0</v>
      </c>
      <c r="AD22" s="101"/>
      <c r="AE22" s="647"/>
      <c r="AF22" s="195"/>
      <c r="AG22" s="227"/>
    </row>
    <row r="23" spans="1:33" ht="89.25" customHeight="1">
      <c r="A23" s="785" t="s">
        <v>128</v>
      </c>
      <c r="B23" s="847" t="s">
        <v>444</v>
      </c>
      <c r="C23" s="847" t="s">
        <v>445</v>
      </c>
      <c r="D23" s="847" t="s">
        <v>99</v>
      </c>
      <c r="E23" s="847" t="s">
        <v>100</v>
      </c>
      <c r="F23" s="986" t="s">
        <v>101</v>
      </c>
      <c r="G23" s="974">
        <v>0.7</v>
      </c>
      <c r="H23" s="976">
        <v>0.8</v>
      </c>
      <c r="I23" s="972" t="s">
        <v>173</v>
      </c>
      <c r="J23" s="70" t="s">
        <v>944</v>
      </c>
      <c r="K23" s="388" t="s">
        <v>788</v>
      </c>
      <c r="L23" s="874"/>
      <c r="M23" s="70" t="s">
        <v>557</v>
      </c>
      <c r="N23" s="93">
        <v>1</v>
      </c>
      <c r="O23" s="606"/>
      <c r="P23" s="94">
        <v>1</v>
      </c>
      <c r="Q23" s="619"/>
      <c r="R23" s="94">
        <v>1</v>
      </c>
      <c r="S23" s="619"/>
      <c r="T23" s="94">
        <v>1</v>
      </c>
      <c r="U23" s="680"/>
      <c r="V23" s="95">
        <f t="shared" si="0"/>
        <v>0</v>
      </c>
      <c r="W23" s="95">
        <f t="shared" si="1"/>
        <v>0</v>
      </c>
      <c r="X23" s="95">
        <f t="shared" si="2"/>
        <v>0</v>
      </c>
      <c r="Y23" s="95">
        <f t="shared" si="3"/>
        <v>0</v>
      </c>
      <c r="Z23" s="95">
        <f t="shared" si="4"/>
        <v>0</v>
      </c>
      <c r="AD23" s="101"/>
      <c r="AE23" s="285"/>
      <c r="AF23" s="195"/>
      <c r="AG23" s="227"/>
    </row>
    <row r="24" spans="1:33" ht="52.5" customHeight="1">
      <c r="A24" s="786"/>
      <c r="B24" s="983"/>
      <c r="C24" s="983"/>
      <c r="D24" s="983"/>
      <c r="E24" s="983"/>
      <c r="F24" s="987"/>
      <c r="G24" s="989"/>
      <c r="H24" s="990"/>
      <c r="I24" s="973"/>
      <c r="J24" s="972" t="s">
        <v>102</v>
      </c>
      <c r="K24" s="534" t="s">
        <v>789</v>
      </c>
      <c r="L24" s="874"/>
      <c r="M24" s="70" t="s">
        <v>557</v>
      </c>
      <c r="N24" s="93">
        <v>0</v>
      </c>
      <c r="O24" s="606"/>
      <c r="P24" s="94">
        <v>1</v>
      </c>
      <c r="Q24" s="619"/>
      <c r="R24" s="94">
        <v>0</v>
      </c>
      <c r="S24" s="619"/>
      <c r="T24" s="94">
        <v>0</v>
      </c>
      <c r="U24" s="681"/>
      <c r="V24" s="95" t="str">
        <f t="shared" si="0"/>
        <v>-</v>
      </c>
      <c r="W24" s="95">
        <f t="shared" si="1"/>
        <v>0</v>
      </c>
      <c r="X24" s="95" t="str">
        <f t="shared" si="2"/>
        <v>-</v>
      </c>
      <c r="Y24" s="95" t="str">
        <f t="shared" si="3"/>
        <v>-</v>
      </c>
      <c r="Z24" s="95">
        <f t="shared" si="4"/>
        <v>0</v>
      </c>
      <c r="AD24" s="101"/>
      <c r="AE24" s="647"/>
      <c r="AF24" s="195"/>
      <c r="AG24" s="227"/>
    </row>
    <row r="25" spans="1:33" ht="59.25" customHeight="1">
      <c r="A25" s="786"/>
      <c r="B25" s="983"/>
      <c r="C25" s="983"/>
      <c r="D25" s="983"/>
      <c r="E25" s="983"/>
      <c r="F25" s="987"/>
      <c r="G25" s="989"/>
      <c r="H25" s="990"/>
      <c r="I25" s="973"/>
      <c r="J25" s="978"/>
      <c r="K25" s="534" t="s">
        <v>790</v>
      </c>
      <c r="L25" s="874"/>
      <c r="M25" s="70" t="s">
        <v>557</v>
      </c>
      <c r="N25" s="93">
        <v>0</v>
      </c>
      <c r="O25" s="605"/>
      <c r="P25" s="94">
        <v>0</v>
      </c>
      <c r="Q25" s="608"/>
      <c r="R25" s="94">
        <v>0</v>
      </c>
      <c r="S25" s="619"/>
      <c r="T25" s="94">
        <v>1</v>
      </c>
      <c r="U25" s="681"/>
      <c r="V25" s="95" t="str">
        <f t="shared" si="0"/>
        <v>-</v>
      </c>
      <c r="W25" s="95" t="str">
        <f t="shared" si="1"/>
        <v>-</v>
      </c>
      <c r="X25" s="95" t="str">
        <f t="shared" si="2"/>
        <v>-</v>
      </c>
      <c r="Y25" s="95">
        <f t="shared" si="3"/>
        <v>0</v>
      </c>
      <c r="Z25" s="95">
        <f t="shared" si="4"/>
        <v>0</v>
      </c>
      <c r="AD25" s="101"/>
      <c r="AE25" s="285"/>
      <c r="AF25" s="195"/>
      <c r="AG25" s="227"/>
    </row>
    <row r="26" spans="1:33" ht="63" customHeight="1">
      <c r="A26" s="786"/>
      <c r="B26" s="983"/>
      <c r="C26" s="983"/>
      <c r="D26" s="983"/>
      <c r="E26" s="983"/>
      <c r="F26" s="987"/>
      <c r="G26" s="989"/>
      <c r="H26" s="990"/>
      <c r="I26" s="973"/>
      <c r="J26" s="388" t="s">
        <v>791</v>
      </c>
      <c r="K26" s="388" t="s">
        <v>788</v>
      </c>
      <c r="L26" s="874"/>
      <c r="M26" s="70" t="s">
        <v>1008</v>
      </c>
      <c r="N26" s="93">
        <v>0</v>
      </c>
      <c r="O26" s="605"/>
      <c r="P26" s="94">
        <v>0</v>
      </c>
      <c r="Q26" s="608"/>
      <c r="R26" s="93">
        <v>1</v>
      </c>
      <c r="S26" s="619"/>
      <c r="T26" s="94">
        <v>1</v>
      </c>
      <c r="U26" s="681"/>
      <c r="V26" s="95" t="str">
        <f t="shared" si="0"/>
        <v>-</v>
      </c>
      <c r="W26" s="95" t="str">
        <f t="shared" si="1"/>
        <v>-</v>
      </c>
      <c r="X26" s="95">
        <f t="shared" si="2"/>
        <v>0</v>
      </c>
      <c r="Y26" s="95">
        <f t="shared" si="3"/>
        <v>0</v>
      </c>
      <c r="Z26" s="95">
        <f t="shared" si="4"/>
        <v>0</v>
      </c>
      <c r="AD26" s="101"/>
      <c r="AE26" s="285"/>
      <c r="AF26" s="195"/>
      <c r="AG26" s="227"/>
    </row>
    <row r="27" spans="1:33" ht="46.95" customHeight="1">
      <c r="A27" s="786"/>
      <c r="B27" s="983"/>
      <c r="C27" s="983"/>
      <c r="D27" s="983"/>
      <c r="E27" s="983"/>
      <c r="F27" s="987"/>
      <c r="G27" s="989"/>
      <c r="H27" s="990"/>
      <c r="I27" s="973"/>
      <c r="J27" s="534" t="s">
        <v>888</v>
      </c>
      <c r="K27" s="534" t="s">
        <v>907</v>
      </c>
      <c r="L27" s="874"/>
      <c r="M27" s="572" t="s">
        <v>557</v>
      </c>
      <c r="N27" s="93">
        <v>0</v>
      </c>
      <c r="O27" s="605"/>
      <c r="P27" s="94">
        <v>0</v>
      </c>
      <c r="Q27" s="608"/>
      <c r="R27" s="94">
        <v>0</v>
      </c>
      <c r="S27" s="619"/>
      <c r="T27" s="94">
        <v>1</v>
      </c>
      <c r="U27" s="680"/>
      <c r="V27" s="95" t="str">
        <f t="shared" si="0"/>
        <v>-</v>
      </c>
      <c r="W27" s="95" t="str">
        <f t="shared" si="1"/>
        <v>-</v>
      </c>
      <c r="X27" s="95" t="str">
        <f t="shared" si="2"/>
        <v>-</v>
      </c>
      <c r="Y27" s="95">
        <f t="shared" si="3"/>
        <v>0</v>
      </c>
      <c r="Z27" s="95">
        <f t="shared" si="4"/>
        <v>0</v>
      </c>
      <c r="AD27" s="101"/>
      <c r="AE27" s="647"/>
      <c r="AF27" s="195"/>
      <c r="AG27" s="227"/>
    </row>
    <row r="28" spans="1:33" ht="46.95" customHeight="1">
      <c r="A28" s="786"/>
      <c r="B28" s="983"/>
      <c r="C28" s="983"/>
      <c r="D28" s="956" t="s">
        <v>123</v>
      </c>
      <c r="E28" s="956" t="s">
        <v>124</v>
      </c>
      <c r="F28" s="956" t="s">
        <v>177</v>
      </c>
      <c r="G28" s="391">
        <v>0.5</v>
      </c>
      <c r="H28" s="392">
        <v>1</v>
      </c>
      <c r="I28" s="1020" t="s">
        <v>196</v>
      </c>
      <c r="J28" s="534" t="s">
        <v>792</v>
      </c>
      <c r="K28" s="534" t="s">
        <v>793</v>
      </c>
      <c r="L28" s="874"/>
      <c r="M28" s="388" t="s">
        <v>557</v>
      </c>
      <c r="N28" s="166">
        <v>0</v>
      </c>
      <c r="O28" s="640"/>
      <c r="P28" s="134">
        <v>1</v>
      </c>
      <c r="Q28" s="626"/>
      <c r="R28" s="134">
        <v>0</v>
      </c>
      <c r="S28" s="628"/>
      <c r="T28" s="134">
        <v>0</v>
      </c>
      <c r="U28" s="680"/>
      <c r="V28" s="95" t="str">
        <f t="shared" ref="V28" si="15">IFERROR((O28*100%)/N28,"-")</f>
        <v>-</v>
      </c>
      <c r="W28" s="95">
        <f t="shared" ref="W28" si="16">IFERROR((Q28*100%)/P28,"-")</f>
        <v>0</v>
      </c>
      <c r="X28" s="95" t="str">
        <f t="shared" ref="X28" si="17">IFERROR((S28*100%)/R28,"-")</f>
        <v>-</v>
      </c>
      <c r="Y28" s="95" t="str">
        <f t="shared" ref="Y28" si="18">IFERROR((U28*100%)/T28,"-")</f>
        <v>-</v>
      </c>
      <c r="Z28" s="95">
        <f t="shared" ref="Z28" si="19">IFERROR(AVERAGE(V28:Y28),"-")</f>
        <v>0</v>
      </c>
      <c r="AD28" s="101"/>
      <c r="AE28" s="647"/>
      <c r="AF28" s="195"/>
      <c r="AG28" s="227"/>
    </row>
    <row r="29" spans="1:33" ht="90" customHeight="1">
      <c r="A29" s="786"/>
      <c r="B29" s="983"/>
      <c r="C29" s="983"/>
      <c r="D29" s="956"/>
      <c r="E29" s="956"/>
      <c r="F29" s="956"/>
      <c r="G29" s="391">
        <v>0</v>
      </c>
      <c r="H29" s="392">
        <v>0.1</v>
      </c>
      <c r="I29" s="1020"/>
      <c r="J29" s="534" t="s">
        <v>794</v>
      </c>
      <c r="K29" s="534" t="s">
        <v>788</v>
      </c>
      <c r="L29" s="874"/>
      <c r="M29" s="534" t="s">
        <v>557</v>
      </c>
      <c r="N29" s="134">
        <v>0</v>
      </c>
      <c r="O29" s="640"/>
      <c r="P29" s="134">
        <v>0</v>
      </c>
      <c r="Q29" s="626"/>
      <c r="R29" s="134">
        <v>1</v>
      </c>
      <c r="S29" s="628"/>
      <c r="T29" s="134">
        <v>1</v>
      </c>
      <c r="U29" s="680"/>
      <c r="V29" s="95" t="str">
        <f t="shared" si="0"/>
        <v>-</v>
      </c>
      <c r="W29" s="95" t="str">
        <f t="shared" si="1"/>
        <v>-</v>
      </c>
      <c r="X29" s="95">
        <f t="shared" si="2"/>
        <v>0</v>
      </c>
      <c r="Y29" s="95">
        <f t="shared" si="3"/>
        <v>0</v>
      </c>
      <c r="Z29" s="95">
        <f t="shared" si="4"/>
        <v>0</v>
      </c>
      <c r="AB29" s="126"/>
      <c r="AD29" s="101"/>
      <c r="AE29" s="285"/>
      <c r="AF29" s="195"/>
      <c r="AG29" s="227"/>
    </row>
    <row r="30" spans="1:33" ht="78" customHeight="1">
      <c r="A30" s="786"/>
      <c r="B30" s="466"/>
      <c r="C30" s="466"/>
      <c r="D30" s="464" t="s">
        <v>945</v>
      </c>
      <c r="E30" s="464" t="s">
        <v>946</v>
      </c>
      <c r="F30" s="464"/>
      <c r="G30" s="391">
        <v>0</v>
      </c>
      <c r="H30" s="392">
        <v>0.7</v>
      </c>
      <c r="I30" s="468"/>
      <c r="J30" s="534" t="s">
        <v>946</v>
      </c>
      <c r="K30" s="534" t="s">
        <v>788</v>
      </c>
      <c r="L30" s="461"/>
      <c r="M30" s="534" t="s">
        <v>557</v>
      </c>
      <c r="N30" s="134">
        <v>1</v>
      </c>
      <c r="O30" s="640"/>
      <c r="P30" s="134">
        <v>1</v>
      </c>
      <c r="Q30" s="626"/>
      <c r="R30" s="134">
        <v>1</v>
      </c>
      <c r="S30" s="628"/>
      <c r="T30" s="134">
        <v>1</v>
      </c>
      <c r="U30" s="680"/>
      <c r="V30" s="95">
        <f t="shared" ref="V30:V31" si="20">IFERROR((O30*100%)/N30,"-")</f>
        <v>0</v>
      </c>
      <c r="W30" s="95">
        <f t="shared" ref="W30:W31" si="21">IFERROR((Q30*100%)/P30,"-")</f>
        <v>0</v>
      </c>
      <c r="X30" s="95">
        <f t="shared" ref="X30:X31" si="22">IFERROR((S30*100%)/R30,"-")</f>
        <v>0</v>
      </c>
      <c r="Y30" s="95">
        <f t="shared" ref="Y30:Y31" si="23">IFERROR((U30*100%)/T30,"-")</f>
        <v>0</v>
      </c>
      <c r="Z30" s="95">
        <f t="shared" ref="Z30:Z31" si="24">IFERROR(AVERAGE(V30:Y30),"-")</f>
        <v>0</v>
      </c>
      <c r="AB30" s="126"/>
      <c r="AD30" s="101"/>
      <c r="AE30" s="647"/>
      <c r="AF30" s="195"/>
      <c r="AG30" s="227"/>
    </row>
    <row r="31" spans="1:33" ht="78" customHeight="1">
      <c r="A31" s="787"/>
      <c r="B31" s="532"/>
      <c r="C31" s="532"/>
      <c r="D31" s="528" t="s">
        <v>954</v>
      </c>
      <c r="E31" s="535" t="s">
        <v>956</v>
      </c>
      <c r="F31" s="535" t="s">
        <v>957</v>
      </c>
      <c r="G31" s="536">
        <v>0.8</v>
      </c>
      <c r="H31" s="536" t="s">
        <v>955</v>
      </c>
      <c r="I31" s="535" t="s">
        <v>957</v>
      </c>
      <c r="J31" s="530" t="s">
        <v>958</v>
      </c>
      <c r="K31" s="530" t="s">
        <v>959</v>
      </c>
      <c r="L31" s="524"/>
      <c r="M31" s="166" t="s">
        <v>130</v>
      </c>
      <c r="N31" s="134">
        <v>1</v>
      </c>
      <c r="O31" s="640"/>
      <c r="P31" s="134">
        <v>1</v>
      </c>
      <c r="Q31" s="626"/>
      <c r="R31" s="134">
        <v>1</v>
      </c>
      <c r="S31" s="628"/>
      <c r="T31" s="134">
        <v>1</v>
      </c>
      <c r="U31" s="680"/>
      <c r="V31" s="95">
        <f t="shared" si="20"/>
        <v>0</v>
      </c>
      <c r="W31" s="95">
        <f t="shared" si="21"/>
        <v>0</v>
      </c>
      <c r="X31" s="95">
        <f t="shared" si="22"/>
        <v>0</v>
      </c>
      <c r="Y31" s="95">
        <f t="shared" si="23"/>
        <v>0</v>
      </c>
      <c r="Z31" s="95">
        <f t="shared" si="24"/>
        <v>0</v>
      </c>
      <c r="AB31" s="126"/>
      <c r="AD31" s="99"/>
      <c r="AE31" s="99"/>
      <c r="AF31" s="99"/>
      <c r="AG31" s="99"/>
    </row>
    <row r="32" spans="1:33" ht="45.6" customHeight="1">
      <c r="A32" s="1016" t="s">
        <v>332</v>
      </c>
      <c r="B32" s="1016"/>
      <c r="C32" s="1016"/>
      <c r="D32" s="1016"/>
      <c r="E32" s="1016"/>
      <c r="F32" s="1016"/>
      <c r="G32" s="1016"/>
      <c r="H32" s="1016"/>
      <c r="I32" s="1016"/>
      <c r="J32" s="1016"/>
      <c r="K32" s="1016"/>
      <c r="L32" s="1016"/>
      <c r="M32" s="1016"/>
      <c r="N32" s="71"/>
      <c r="O32" s="71"/>
      <c r="P32" s="71"/>
      <c r="Q32" s="71"/>
      <c r="R32" s="71"/>
      <c r="S32" s="71"/>
      <c r="T32" s="71"/>
      <c r="U32" s="71"/>
      <c r="V32" s="40" t="str">
        <f t="shared" si="0"/>
        <v>-</v>
      </c>
      <c r="W32" s="40" t="str">
        <f t="shared" si="1"/>
        <v>-</v>
      </c>
      <c r="X32" s="40" t="str">
        <f t="shared" si="2"/>
        <v>-</v>
      </c>
      <c r="Y32" s="40" t="str">
        <f t="shared" si="3"/>
        <v>-</v>
      </c>
      <c r="Z32" s="226">
        <f>AVERAGE(Z4:Z31)</f>
        <v>0</v>
      </c>
      <c r="AD32" s="100"/>
      <c r="AE32" s="99"/>
      <c r="AF32" s="99"/>
      <c r="AG32" s="99"/>
    </row>
    <row r="33" spans="1:33" ht="28.5" customHeight="1">
      <c r="A33" s="801" t="s">
        <v>209</v>
      </c>
      <c r="B33" s="802"/>
      <c r="C33" s="802"/>
      <c r="D33" s="802"/>
      <c r="E33" s="802"/>
      <c r="F33" s="802"/>
      <c r="G33" s="802"/>
      <c r="H33" s="802"/>
      <c r="I33" s="802"/>
      <c r="J33" s="803"/>
      <c r="V33" s="381"/>
      <c r="AD33" s="150"/>
      <c r="AE33" s="99"/>
      <c r="AF33" s="99"/>
      <c r="AG33" s="99"/>
    </row>
    <row r="34" spans="1:33">
      <c r="A34" s="795" t="s">
        <v>250</v>
      </c>
      <c r="B34" s="796"/>
      <c r="C34" s="796"/>
      <c r="D34" s="796"/>
      <c r="E34" s="796"/>
      <c r="F34" s="796"/>
      <c r="G34" s="796"/>
      <c r="H34" s="796"/>
      <c r="I34" s="796"/>
      <c r="J34" s="797"/>
      <c r="AD34" s="155"/>
      <c r="AE34" s="113"/>
      <c r="AF34" s="100"/>
      <c r="AG34" s="99"/>
    </row>
    <row r="35" spans="1:33">
      <c r="A35" s="798"/>
      <c r="B35" s="799"/>
      <c r="C35" s="799"/>
      <c r="D35" s="799"/>
      <c r="E35" s="799"/>
      <c r="F35" s="799"/>
      <c r="G35" s="799"/>
      <c r="H35" s="799"/>
      <c r="I35" s="799"/>
      <c r="J35" s="800"/>
      <c r="V35" s="381"/>
      <c r="AD35" s="99"/>
      <c r="AE35" s="99"/>
      <c r="AF35" s="99"/>
      <c r="AG35" s="99"/>
    </row>
    <row r="36" spans="1:33">
      <c r="A36" s="801"/>
      <c r="B36" s="802"/>
      <c r="C36" s="802"/>
      <c r="D36" s="802"/>
      <c r="E36" s="802"/>
      <c r="F36" s="802"/>
      <c r="G36" s="802"/>
      <c r="H36" s="802"/>
      <c r="I36" s="802"/>
      <c r="J36" s="803"/>
      <c r="AD36" s="99"/>
      <c r="AE36" s="99"/>
      <c r="AF36" s="99"/>
      <c r="AG36" s="99"/>
    </row>
    <row r="37" spans="1:33" ht="33.75" customHeight="1">
      <c r="A37" s="793" t="s">
        <v>671</v>
      </c>
      <c r="B37" s="793" t="s">
        <v>669</v>
      </c>
      <c r="C37" s="793" t="s">
        <v>340</v>
      </c>
      <c r="D37" s="793" t="s">
        <v>0</v>
      </c>
      <c r="E37" s="793" t="s">
        <v>666</v>
      </c>
      <c r="F37" s="793" t="s">
        <v>832</v>
      </c>
      <c r="G37" s="793" t="s">
        <v>1</v>
      </c>
      <c r="H37" s="793" t="s">
        <v>645</v>
      </c>
      <c r="I37" s="793" t="s">
        <v>125</v>
      </c>
      <c r="J37" s="793" t="s">
        <v>812</v>
      </c>
      <c r="K37" s="793" t="s">
        <v>805</v>
      </c>
      <c r="L37" s="838" t="s">
        <v>432</v>
      </c>
      <c r="M37" s="793" t="s">
        <v>2</v>
      </c>
      <c r="N37" s="793" t="s">
        <v>210</v>
      </c>
      <c r="O37" s="793" t="s">
        <v>645</v>
      </c>
      <c r="P37" s="815" t="s">
        <v>3</v>
      </c>
      <c r="Q37" s="816"/>
      <c r="R37" s="816"/>
      <c r="S37" s="816"/>
      <c r="T37" s="816"/>
      <c r="U37" s="816"/>
      <c r="V37" s="816"/>
      <c r="W37" s="817"/>
      <c r="X37" s="818" t="s">
        <v>1007</v>
      </c>
      <c r="Y37" s="819"/>
      <c r="Z37" s="819"/>
      <c r="AA37" s="819"/>
      <c r="AB37" s="820"/>
      <c r="AD37" s="99"/>
      <c r="AE37" s="99"/>
      <c r="AF37" s="99"/>
      <c r="AG37" s="99"/>
    </row>
    <row r="38" spans="1:33" ht="52.8">
      <c r="A38" s="794"/>
      <c r="B38" s="794"/>
      <c r="C38" s="794"/>
      <c r="D38" s="794"/>
      <c r="E38" s="794"/>
      <c r="F38" s="794"/>
      <c r="G38" s="794"/>
      <c r="H38" s="794"/>
      <c r="I38" s="794"/>
      <c r="J38" s="794"/>
      <c r="K38" s="794"/>
      <c r="L38" s="839"/>
      <c r="M38" s="794"/>
      <c r="N38" s="794"/>
      <c r="O38" s="794"/>
      <c r="P38" s="38" t="s">
        <v>143</v>
      </c>
      <c r="Q38" s="38" t="s">
        <v>145</v>
      </c>
      <c r="R38" s="38" t="s">
        <v>144</v>
      </c>
      <c r="S38" s="38" t="s">
        <v>146</v>
      </c>
      <c r="T38" s="38" t="s">
        <v>147</v>
      </c>
      <c r="U38" s="38" t="s">
        <v>148</v>
      </c>
      <c r="V38" s="38" t="s">
        <v>149</v>
      </c>
      <c r="W38" s="38" t="s">
        <v>150</v>
      </c>
      <c r="X38" s="38" t="s">
        <v>458</v>
      </c>
      <c r="Y38" s="38" t="s">
        <v>454</v>
      </c>
      <c r="Z38" s="38" t="s">
        <v>455</v>
      </c>
      <c r="AA38" s="38" t="s">
        <v>456</v>
      </c>
      <c r="AB38" s="38" t="s">
        <v>457</v>
      </c>
      <c r="AD38" s="99"/>
      <c r="AE38" s="99"/>
      <c r="AF38" s="99"/>
      <c r="AG38" s="99"/>
    </row>
    <row r="39" spans="1:33" ht="60" customHeight="1">
      <c r="A39" s="1017" t="s">
        <v>127</v>
      </c>
      <c r="B39" s="855" t="s">
        <v>78</v>
      </c>
      <c r="C39" s="855" t="s">
        <v>79</v>
      </c>
      <c r="D39" s="855" t="s">
        <v>253</v>
      </c>
      <c r="E39" s="855" t="s">
        <v>91</v>
      </c>
      <c r="F39" s="855" t="s">
        <v>92</v>
      </c>
      <c r="G39" s="856">
        <v>0.3</v>
      </c>
      <c r="H39" s="856">
        <v>0.7</v>
      </c>
      <c r="I39" s="855" t="s">
        <v>252</v>
      </c>
      <c r="J39" s="387" t="s">
        <v>795</v>
      </c>
      <c r="K39" s="173" t="s">
        <v>636</v>
      </c>
      <c r="L39" s="839"/>
      <c r="M39" s="173" t="s">
        <v>558</v>
      </c>
      <c r="N39" s="217">
        <v>4.8</v>
      </c>
      <c r="O39" s="217" t="s">
        <v>796</v>
      </c>
      <c r="P39" s="190">
        <v>0.05</v>
      </c>
      <c r="Q39" s="261"/>
      <c r="R39" s="393">
        <v>0.05</v>
      </c>
      <c r="S39" s="298"/>
      <c r="T39" s="393">
        <v>0.05</v>
      </c>
      <c r="U39" s="298"/>
      <c r="V39" s="393">
        <v>0.05</v>
      </c>
      <c r="W39" s="336"/>
      <c r="X39" s="95" t="str">
        <f>IF(Q39,IF(Q39&lt;=5%,100%,0%),"-")</f>
        <v>-</v>
      </c>
      <c r="Y39" s="95" t="str">
        <f>IF(S39,IF(S39&lt;=5%,100%,0%),"-")</f>
        <v>-</v>
      </c>
      <c r="Z39" s="95" t="str">
        <f>IF(U39,IF(U39&lt;=5%,100%,0%),"-")</f>
        <v>-</v>
      </c>
      <c r="AA39" s="95" t="str">
        <f>IF(W39,IF(W39&lt;=5%,100%,0%),"-")</f>
        <v>-</v>
      </c>
      <c r="AB39" s="40" t="str">
        <f>IFERROR(AVERAGE(X39:AA39),"-")</f>
        <v>-</v>
      </c>
      <c r="AD39" s="99"/>
      <c r="AE39" s="99"/>
      <c r="AF39" s="99"/>
      <c r="AG39" s="99"/>
    </row>
    <row r="40" spans="1:33" ht="63" customHeight="1">
      <c r="A40" s="1018"/>
      <c r="B40" s="855"/>
      <c r="C40" s="855"/>
      <c r="D40" s="855"/>
      <c r="E40" s="855"/>
      <c r="F40" s="855"/>
      <c r="G40" s="856"/>
      <c r="H40" s="855"/>
      <c r="I40" s="855"/>
      <c r="J40" s="173" t="s">
        <v>245</v>
      </c>
      <c r="K40" s="173" t="s">
        <v>246</v>
      </c>
      <c r="L40" s="839"/>
      <c r="M40" s="173" t="s">
        <v>558</v>
      </c>
      <c r="N40" s="217">
        <v>4.8</v>
      </c>
      <c r="O40" s="173" t="s">
        <v>503</v>
      </c>
      <c r="P40" s="220" t="s">
        <v>503</v>
      </c>
      <c r="Q40" s="88"/>
      <c r="R40" s="220" t="s">
        <v>503</v>
      </c>
      <c r="S40" s="87"/>
      <c r="T40" s="220" t="s">
        <v>503</v>
      </c>
      <c r="U40" s="191"/>
      <c r="V40" s="220" t="s">
        <v>503</v>
      </c>
      <c r="W40" s="394"/>
      <c r="X40" s="40" t="str">
        <f>IF(Q40,IF(Q40&gt;=4.8%,100%,59%),"-")</f>
        <v>-</v>
      </c>
      <c r="Y40" s="40" t="str">
        <f>IF(S40,IF(S40&gt;=4.8%,100%,59%),"-")</f>
        <v>-</v>
      </c>
      <c r="Z40" s="40" t="str">
        <f>IF(U40,IF(U40&gt;=4.8%,100%,59%),"-")</f>
        <v>-</v>
      </c>
      <c r="AA40" s="40" t="str">
        <f>IF(W40,IF(W40&gt;=4.8%,100%,59%),"-")</f>
        <v>-</v>
      </c>
      <c r="AB40" s="40" t="str">
        <f t="shared" ref="AB40:AB44" si="25">IFERROR(AVERAGE(X40:AA40),"-")</f>
        <v>-</v>
      </c>
      <c r="AD40" s="79"/>
      <c r="AE40" s="79"/>
      <c r="AF40" s="79"/>
      <c r="AG40" s="101"/>
    </row>
    <row r="41" spans="1:33" ht="52.8">
      <c r="A41" s="1018"/>
      <c r="B41" s="855"/>
      <c r="C41" s="855"/>
      <c r="D41" s="855"/>
      <c r="E41" s="855"/>
      <c r="F41" s="855"/>
      <c r="G41" s="856"/>
      <c r="H41" s="855"/>
      <c r="I41" s="855"/>
      <c r="J41" s="387" t="s">
        <v>797</v>
      </c>
      <c r="K41" s="173" t="s">
        <v>247</v>
      </c>
      <c r="L41" s="839"/>
      <c r="M41" s="173" t="s">
        <v>558</v>
      </c>
      <c r="N41" s="174">
        <v>0.93</v>
      </c>
      <c r="O41" s="173" t="s">
        <v>248</v>
      </c>
      <c r="P41" s="220" t="s">
        <v>248</v>
      </c>
      <c r="Q41" s="87"/>
      <c r="R41" s="220" t="s">
        <v>248</v>
      </c>
      <c r="S41" s="87"/>
      <c r="T41" s="220" t="s">
        <v>248</v>
      </c>
      <c r="U41" s="191"/>
      <c r="V41" s="220" t="s">
        <v>248</v>
      </c>
      <c r="W41" s="679"/>
      <c r="X41" s="40" t="str">
        <f>IF(Q41,IF(Q41&gt;90%,100%,IF(AND(Q41=90%),79%,59%)),"-")</f>
        <v>-</v>
      </c>
      <c r="Y41" s="40" t="str">
        <f>IF(S41,IF(S41&gt;90%,100%,IF(AND(S41=90%),79%,59%)),"-")</f>
        <v>-</v>
      </c>
      <c r="Z41" s="40" t="str">
        <f>IF(U41,IF(U41&gt;90%,100%,IF(AND(U41=90%),79%,59%)),"-")</f>
        <v>-</v>
      </c>
      <c r="AA41" s="40" t="str">
        <f>IF(W41,IF(W41&gt;90%,100%,IF(AND(W41=90%),79%,59%)),"-")</f>
        <v>-</v>
      </c>
      <c r="AB41" s="40" t="str">
        <f t="shared" si="25"/>
        <v>-</v>
      </c>
      <c r="AD41" s="195"/>
      <c r="AE41" s="178"/>
      <c r="AF41" s="101"/>
      <c r="AG41" s="101"/>
    </row>
    <row r="42" spans="1:33" ht="79.5" customHeight="1">
      <c r="A42" s="1018"/>
      <c r="B42" s="855"/>
      <c r="C42" s="855"/>
      <c r="D42" s="855"/>
      <c r="E42" s="855"/>
      <c r="F42" s="855"/>
      <c r="G42" s="856"/>
      <c r="H42" s="855"/>
      <c r="I42" s="855"/>
      <c r="J42" s="173" t="s">
        <v>637</v>
      </c>
      <c r="K42" s="387" t="s">
        <v>798</v>
      </c>
      <c r="L42" s="839"/>
      <c r="M42" s="173" t="s">
        <v>558</v>
      </c>
      <c r="N42" s="217" t="s">
        <v>200</v>
      </c>
      <c r="O42" s="174">
        <v>0.25</v>
      </c>
      <c r="P42" s="190">
        <v>0</v>
      </c>
      <c r="Q42" s="191"/>
      <c r="R42" s="190">
        <v>0</v>
      </c>
      <c r="S42" s="191"/>
      <c r="T42" s="190">
        <v>0.25</v>
      </c>
      <c r="U42" s="191"/>
      <c r="V42" s="190">
        <v>0.25</v>
      </c>
      <c r="W42" s="332"/>
      <c r="X42" s="40" t="str">
        <f t="shared" ref="X42" si="26">IFERROR((Q42*100%)/P42,"-")</f>
        <v>-</v>
      </c>
      <c r="Y42" s="40" t="str">
        <f t="shared" ref="Y42" si="27">IFERROR((S42*100%)/R42,"-")</f>
        <v>-</v>
      </c>
      <c r="Z42" s="40">
        <f t="shared" ref="Z42" si="28">IFERROR((U42*100%)/T42,"-")</f>
        <v>0</v>
      </c>
      <c r="AA42" s="40">
        <f t="shared" ref="AA42" si="29">IFERROR((W42*100%)/V42,"-")</f>
        <v>0</v>
      </c>
      <c r="AB42" s="40">
        <f t="shared" si="25"/>
        <v>0</v>
      </c>
      <c r="AD42" s="179"/>
      <c r="AE42" s="178"/>
      <c r="AF42" s="79"/>
      <c r="AG42" s="101"/>
    </row>
    <row r="43" spans="1:33" ht="108" customHeight="1">
      <c r="A43" s="1018"/>
      <c r="B43" s="855"/>
      <c r="C43" s="855"/>
      <c r="D43" s="855"/>
      <c r="E43" s="855"/>
      <c r="F43" s="855"/>
      <c r="G43" s="856"/>
      <c r="H43" s="855"/>
      <c r="I43" s="855"/>
      <c r="J43" s="173" t="s">
        <v>249</v>
      </c>
      <c r="K43" s="173" t="s">
        <v>305</v>
      </c>
      <c r="L43" s="840"/>
      <c r="M43" s="173" t="s">
        <v>558</v>
      </c>
      <c r="N43" s="217">
        <v>0.28999999999999998</v>
      </c>
      <c r="O43" s="296">
        <v>3.5000000000000001E-3</v>
      </c>
      <c r="P43" s="296">
        <v>3.5000000000000001E-3</v>
      </c>
      <c r="Q43" s="248"/>
      <c r="R43" s="299">
        <v>3.5000000000000001E-3</v>
      </c>
      <c r="S43" s="248"/>
      <c r="T43" s="299">
        <v>3.5000000000000001E-3</v>
      </c>
      <c r="U43" s="248"/>
      <c r="V43" s="299">
        <v>3.5000000000000001E-3</v>
      </c>
      <c r="W43" s="333"/>
      <c r="X43" s="40" t="str">
        <f>IF(Q43,IF(Q43&lt;=0.35%,100%,59%),"-")</f>
        <v>-</v>
      </c>
      <c r="Y43" s="40" t="str">
        <f>IF(S43,IF(S43&lt;=0.35%,100%,59%),"-")</f>
        <v>-</v>
      </c>
      <c r="Z43" s="40" t="str">
        <f>IF(U43,IF(U43&lt;=0.35%,100%,59%),"-")</f>
        <v>-</v>
      </c>
      <c r="AA43" s="40" t="str">
        <f>IF(W43,IF(W43&lt;=0.35%,100%,59%),"-")</f>
        <v>-</v>
      </c>
      <c r="AB43" s="40" t="str">
        <f t="shared" si="25"/>
        <v>-</v>
      </c>
      <c r="AD43" s="278"/>
      <c r="AE43" s="101"/>
      <c r="AF43" s="101"/>
      <c r="AG43" s="101"/>
    </row>
    <row r="44" spans="1:33" ht="114" customHeight="1">
      <c r="A44" s="1019"/>
      <c r="B44" s="1013" t="s">
        <v>593</v>
      </c>
      <c r="C44" s="1014"/>
      <c r="D44" s="1014"/>
      <c r="E44" s="1014"/>
      <c r="F44" s="1014"/>
      <c r="G44" s="1014"/>
      <c r="H44" s="1014"/>
      <c r="I44" s="1015"/>
      <c r="J44" s="697" t="s">
        <v>599</v>
      </c>
      <c r="K44" s="697" t="s">
        <v>600</v>
      </c>
      <c r="L44" s="297"/>
      <c r="M44" s="697" t="s">
        <v>996</v>
      </c>
      <c r="N44" s="217">
        <v>90</v>
      </c>
      <c r="O44" s="174" t="s">
        <v>601</v>
      </c>
      <c r="P44" s="229">
        <v>0.9</v>
      </c>
      <c r="Q44" s="191"/>
      <c r="R44" s="229">
        <v>0.9</v>
      </c>
      <c r="S44" s="210"/>
      <c r="T44" s="229">
        <v>0.9</v>
      </c>
      <c r="U44" s="210"/>
      <c r="V44" s="229">
        <v>0.9</v>
      </c>
      <c r="W44" s="332"/>
      <c r="X44" s="40" t="str">
        <f>IF(Q44,IF(Q44&lt;30%,0%,IF(Q44&lt;55%,59%,IF(Q44&lt;90%,79%,IF(Q44&gt;=90%,100%)))),"-")</f>
        <v>-</v>
      </c>
      <c r="Y44" s="40" t="str">
        <f>IF(S44,IF(S44&lt;30%,0%,IF(S44&lt;55%,59%,IF(S44&lt;90%,79%,IF(S44&gt;=90%,100%)))),"-")</f>
        <v>-</v>
      </c>
      <c r="Z44" s="40" t="str">
        <f>IF(U44,IF(U44&lt;30%,0%,IF(U44&lt;55%,59%,IF(U44&lt;90%,79%,IF(U44&gt;=90%,100%)))),"-")</f>
        <v>-</v>
      </c>
      <c r="AA44" s="40" t="str">
        <f>IF(W44,IF(W44&lt;30%,0%,IF(W44&lt;55%,59%,IF(W44&lt;90%,79%,IF(W44&gt;=90%,100%)))),"-")</f>
        <v>-</v>
      </c>
      <c r="AB44" s="40" t="str">
        <f t="shared" si="25"/>
        <v>-</v>
      </c>
      <c r="AD44" s="278"/>
      <c r="AE44" s="280"/>
      <c r="AF44" s="227"/>
      <c r="AG44" s="101"/>
    </row>
    <row r="45" spans="1:33" ht="54.75" customHeight="1">
      <c r="A45" s="1010" t="s">
        <v>332</v>
      </c>
      <c r="B45" s="1011"/>
      <c r="C45" s="1011"/>
      <c r="D45" s="1011"/>
      <c r="E45" s="1011"/>
      <c r="F45" s="1011"/>
      <c r="G45" s="1011"/>
      <c r="H45" s="1011"/>
      <c r="I45" s="1011"/>
      <c r="J45" s="1011"/>
      <c r="K45" s="1012"/>
      <c r="L45" s="181"/>
      <c r="M45" s="181"/>
      <c r="N45" s="181"/>
      <c r="O45" s="181"/>
      <c r="P45" s="181"/>
      <c r="Q45" s="181"/>
      <c r="R45" s="181"/>
      <c r="S45" s="181"/>
      <c r="T45" s="181"/>
      <c r="U45" s="181"/>
      <c r="V45" s="181"/>
      <c r="W45" s="181"/>
      <c r="X45" s="287" t="e">
        <f t="shared" ref="X45:AA45" si="30">AVERAGE(X39:X44)</f>
        <v>#DIV/0!</v>
      </c>
      <c r="Y45" s="287" t="e">
        <f t="shared" si="30"/>
        <v>#DIV/0!</v>
      </c>
      <c r="Z45" s="287">
        <f t="shared" si="30"/>
        <v>0</v>
      </c>
      <c r="AA45" s="287">
        <f t="shared" si="30"/>
        <v>0</v>
      </c>
      <c r="AB45" s="287">
        <f>AVERAGE(AB39:AB44)</f>
        <v>0</v>
      </c>
      <c r="AD45" s="195"/>
      <c r="AE45" s="280"/>
      <c r="AF45" s="227"/>
      <c r="AG45" s="101"/>
    </row>
  </sheetData>
  <mergeCells count="102">
    <mergeCell ref="AE2:AG2"/>
    <mergeCell ref="X37:AB37"/>
    <mergeCell ref="D17:D18"/>
    <mergeCell ref="A19:A20"/>
    <mergeCell ref="B19:B20"/>
    <mergeCell ref="C19:C20"/>
    <mergeCell ref="D19:D20"/>
    <mergeCell ref="G13:G14"/>
    <mergeCell ref="C16:D16"/>
    <mergeCell ref="C37:C38"/>
    <mergeCell ref="I13:I14"/>
    <mergeCell ref="L2:L29"/>
    <mergeCell ref="I23:I27"/>
    <mergeCell ref="I2:I3"/>
    <mergeCell ref="I10:I11"/>
    <mergeCell ref="I28:I29"/>
    <mergeCell ref="G17:G18"/>
    <mergeCell ref="A9:A18"/>
    <mergeCell ref="V2:Z2"/>
    <mergeCell ref="E37:E38"/>
    <mergeCell ref="A1:D1"/>
    <mergeCell ref="F2:F3"/>
    <mergeCell ref="E17:E18"/>
    <mergeCell ref="F17:F18"/>
    <mergeCell ref="C17:C18"/>
    <mergeCell ref="F19:F20"/>
    <mergeCell ref="A23:A31"/>
    <mergeCell ref="G2:G3"/>
    <mergeCell ref="H2:H3"/>
    <mergeCell ref="E10:E11"/>
    <mergeCell ref="F10:F11"/>
    <mergeCell ref="G10:G11"/>
    <mergeCell ref="H10:H11"/>
    <mergeCell ref="A2:A3"/>
    <mergeCell ref="B2:B3"/>
    <mergeCell ref="C2:C3"/>
    <mergeCell ref="D2:D3"/>
    <mergeCell ref="E2:E3"/>
    <mergeCell ref="B4:B8"/>
    <mergeCell ref="G19:G20"/>
    <mergeCell ref="B23:B29"/>
    <mergeCell ref="A45:K45"/>
    <mergeCell ref="H17:H18"/>
    <mergeCell ref="I17:I18"/>
    <mergeCell ref="A21:A22"/>
    <mergeCell ref="B21:B22"/>
    <mergeCell ref="C21:C22"/>
    <mergeCell ref="B44:I44"/>
    <mergeCell ref="E21:E22"/>
    <mergeCell ref="H19:H20"/>
    <mergeCell ref="G23:G27"/>
    <mergeCell ref="H23:H27"/>
    <mergeCell ref="E19:E20"/>
    <mergeCell ref="F23:F27"/>
    <mergeCell ref="C39:C43"/>
    <mergeCell ref="I37:I38"/>
    <mergeCell ref="J24:J25"/>
    <mergeCell ref="A32:M32"/>
    <mergeCell ref="F28:F29"/>
    <mergeCell ref="B9:B18"/>
    <mergeCell ref="C9:C15"/>
    <mergeCell ref="E13:E14"/>
    <mergeCell ref="H37:H38"/>
    <mergeCell ref="I19:I20"/>
    <mergeCell ref="A39:A44"/>
    <mergeCell ref="I39:I43"/>
    <mergeCell ref="A33:J33"/>
    <mergeCell ref="E23:E27"/>
    <mergeCell ref="N2:T2"/>
    <mergeCell ref="J2:J3"/>
    <mergeCell ref="K2:K3"/>
    <mergeCell ref="M2:M3"/>
    <mergeCell ref="F37:F38"/>
    <mergeCell ref="G37:G38"/>
    <mergeCell ref="D39:D43"/>
    <mergeCell ref="P37:W37"/>
    <mergeCell ref="J37:J38"/>
    <mergeCell ref="K37:K38"/>
    <mergeCell ref="M37:M38"/>
    <mergeCell ref="N37:N38"/>
    <mergeCell ref="O37:O38"/>
    <mergeCell ref="L37:L43"/>
    <mergeCell ref="A34:J36"/>
    <mergeCell ref="A37:A38"/>
    <mergeCell ref="B37:B38"/>
    <mergeCell ref="B39:B43"/>
    <mergeCell ref="D21:D22"/>
    <mergeCell ref="D9:D15"/>
    <mergeCell ref="F13:F14"/>
    <mergeCell ref="E39:E43"/>
    <mergeCell ref="D37:D38"/>
    <mergeCell ref="C4:C8"/>
    <mergeCell ref="D4:D8"/>
    <mergeCell ref="A4:A8"/>
    <mergeCell ref="D28:D29"/>
    <mergeCell ref="E28:E29"/>
    <mergeCell ref="H39:H43"/>
    <mergeCell ref="H13:H14"/>
    <mergeCell ref="C23:C29"/>
    <mergeCell ref="D23:D27"/>
    <mergeCell ref="F39:F43"/>
    <mergeCell ref="G39:G43"/>
  </mergeCells>
  <conditionalFormatting sqref="V28:Z28 AB39:AB44 X40:AA43 V22:Y32 Z21:Z31 V4:Z19">
    <cfRule type="cellIs" dxfId="858" priority="618" operator="lessThan">
      <formula>0.6</formula>
    </cfRule>
    <cfRule type="cellIs" dxfId="857" priority="619" operator="between">
      <formula>60%</formula>
      <formula>79%</formula>
    </cfRule>
    <cfRule type="cellIs" dxfId="856" priority="620" operator="between">
      <formula>80%</formula>
      <formula>100%</formula>
    </cfRule>
  </conditionalFormatting>
  <conditionalFormatting sqref="X44:AA44">
    <cfRule type="cellIs" dxfId="855" priority="478" operator="lessThanOrEqual">
      <formula>55%</formula>
    </cfRule>
    <cfRule type="cellIs" dxfId="854" priority="479" operator="between">
      <formula>30%</formula>
      <formula>55%</formula>
    </cfRule>
    <cfRule type="cellIs" dxfId="853" priority="480" operator="between">
      <formula>56%</formula>
      <formula>79%</formula>
    </cfRule>
    <cfRule type="cellIs" dxfId="852" priority="481" operator="greaterThanOrEqual">
      <formula>80%</formula>
    </cfRule>
  </conditionalFormatting>
  <conditionalFormatting sqref="V21:Y21">
    <cfRule type="cellIs" dxfId="851" priority="97" operator="lessThan">
      <formula>0.6</formula>
    </cfRule>
    <cfRule type="cellIs" dxfId="850" priority="98" operator="between">
      <formula>60%</formula>
      <formula>79%</formula>
    </cfRule>
    <cfRule type="cellIs" dxfId="849" priority="99" operator="between">
      <formula>80%</formula>
      <formula>100%</formula>
    </cfRule>
  </conditionalFormatting>
  <conditionalFormatting sqref="Z20">
    <cfRule type="cellIs" dxfId="848" priority="94" operator="lessThan">
      <formula>0.6</formula>
    </cfRule>
    <cfRule type="cellIs" dxfId="847" priority="95" operator="between">
      <formula>60%</formula>
      <formula>79%</formula>
    </cfRule>
    <cfRule type="cellIs" dxfId="846" priority="96" operator="between">
      <formula>80%</formula>
      <formula>100%</formula>
    </cfRule>
  </conditionalFormatting>
  <conditionalFormatting sqref="V20:Y20">
    <cfRule type="cellIs" dxfId="845" priority="91" operator="lessThan">
      <formula>0.6</formula>
    </cfRule>
    <cfRule type="cellIs" dxfId="844" priority="92" operator="between">
      <formula>60%</formula>
      <formula>79%</formula>
    </cfRule>
    <cfRule type="cellIs" dxfId="843" priority="93" operator="between">
      <formula>80%</formula>
      <formula>100%</formula>
    </cfRule>
  </conditionalFormatting>
  <conditionalFormatting sqref="V20:Y20">
    <cfRule type="cellIs" dxfId="842" priority="88" operator="lessThan">
      <formula>0.6</formula>
    </cfRule>
    <cfRule type="cellIs" dxfId="841" priority="89" operator="between">
      <formula>60%</formula>
      <formula>79%</formula>
    </cfRule>
    <cfRule type="cellIs" dxfId="840" priority="90" operator="between">
      <formula>80%</formula>
      <formula>100%</formula>
    </cfRule>
  </conditionalFormatting>
  <conditionalFormatting sqref="V20:Y20">
    <cfRule type="cellIs" dxfId="839" priority="85" operator="lessThan">
      <formula>0.6</formula>
    </cfRule>
    <cfRule type="cellIs" dxfId="838" priority="86" operator="between">
      <formula>60%</formula>
      <formula>79%</formula>
    </cfRule>
    <cfRule type="cellIs" dxfId="837" priority="87" operator="between">
      <formula>80%</formula>
      <formula>100%</formula>
    </cfRule>
  </conditionalFormatting>
  <conditionalFormatting sqref="V20:Y20">
    <cfRule type="cellIs" dxfId="836" priority="82" operator="lessThan">
      <formula>0.6</formula>
    </cfRule>
    <cfRule type="cellIs" dxfId="835" priority="83" operator="between">
      <formula>60%</formula>
      <formula>79%</formula>
    </cfRule>
    <cfRule type="cellIs" dxfId="834" priority="84" operator="between">
      <formula>80%</formula>
      <formula>100%</formula>
    </cfRule>
  </conditionalFormatting>
  <conditionalFormatting sqref="V20:Y20">
    <cfRule type="cellIs" dxfId="833" priority="79" operator="lessThan">
      <formula>0.6</formula>
    </cfRule>
    <cfRule type="cellIs" dxfId="832" priority="80" operator="between">
      <formula>60%</formula>
      <formula>79%</formula>
    </cfRule>
    <cfRule type="cellIs" dxfId="831" priority="81" operator="between">
      <formula>80%</formula>
      <formula>100%</formula>
    </cfRule>
  </conditionalFormatting>
  <conditionalFormatting sqref="V20:Y20">
    <cfRule type="cellIs" dxfId="830" priority="76" operator="lessThan">
      <formula>0.6</formula>
    </cfRule>
    <cfRule type="cellIs" dxfId="829" priority="77" operator="between">
      <formula>60%</formula>
      <formula>79%</formula>
    </cfRule>
    <cfRule type="cellIs" dxfId="828" priority="78" operator="between">
      <formula>80%</formula>
      <formula>100%</formula>
    </cfRule>
  </conditionalFormatting>
  <conditionalFormatting sqref="V20:Y20">
    <cfRule type="cellIs" dxfId="827" priority="73" operator="lessThan">
      <formula>0.6</formula>
    </cfRule>
    <cfRule type="cellIs" dxfId="826" priority="74" operator="between">
      <formula>60%</formula>
      <formula>79%</formula>
    </cfRule>
    <cfRule type="cellIs" dxfId="825" priority="75" operator="between">
      <formula>80%</formula>
      <formula>100%</formula>
    </cfRule>
  </conditionalFormatting>
  <conditionalFormatting sqref="V20:Y20">
    <cfRule type="cellIs" dxfId="824" priority="70" operator="lessThan">
      <formula>0.6</formula>
    </cfRule>
    <cfRule type="cellIs" dxfId="823" priority="71" operator="between">
      <formula>60%</formula>
      <formula>79%</formula>
    </cfRule>
    <cfRule type="cellIs" dxfId="822" priority="72" operator="between">
      <formula>80%</formula>
      <formula>100%</formula>
    </cfRule>
  </conditionalFormatting>
  <conditionalFormatting sqref="V20:Y20">
    <cfRule type="cellIs" dxfId="821" priority="67" operator="lessThan">
      <formula>0.6</formula>
    </cfRule>
    <cfRule type="cellIs" dxfId="820" priority="68" operator="between">
      <formula>60%</formula>
      <formula>79%</formula>
    </cfRule>
    <cfRule type="cellIs" dxfId="819" priority="69" operator="between">
      <formula>80%</formula>
      <formula>100%</formula>
    </cfRule>
  </conditionalFormatting>
  <conditionalFormatting sqref="V20:Y20">
    <cfRule type="cellIs" dxfId="818" priority="64" operator="lessThan">
      <formula>0.6</formula>
    </cfRule>
    <cfRule type="cellIs" dxfId="817" priority="65" operator="between">
      <formula>60%</formula>
      <formula>79%</formula>
    </cfRule>
    <cfRule type="cellIs" dxfId="816" priority="66" operator="between">
      <formula>80%</formula>
      <formula>100%</formula>
    </cfRule>
  </conditionalFormatting>
  <conditionalFormatting sqref="V20:Y20">
    <cfRule type="cellIs" dxfId="815" priority="61" operator="lessThan">
      <formula>0.6</formula>
    </cfRule>
    <cfRule type="cellIs" dxfId="814" priority="62" operator="between">
      <formula>60%</formula>
      <formula>79%</formula>
    </cfRule>
    <cfRule type="cellIs" dxfId="813" priority="63" operator="between">
      <formula>80%</formula>
      <formula>100%</formula>
    </cfRule>
  </conditionalFormatting>
  <conditionalFormatting sqref="V20:Y20">
    <cfRule type="cellIs" dxfId="812" priority="58" operator="lessThan">
      <formula>0.6</formula>
    </cfRule>
    <cfRule type="cellIs" dxfId="811" priority="59" operator="between">
      <formula>60%</formula>
      <formula>79%</formula>
    </cfRule>
    <cfRule type="cellIs" dxfId="810" priority="60" operator="between">
      <formula>80%</formula>
      <formula>100%</formula>
    </cfRule>
  </conditionalFormatting>
  <conditionalFormatting sqref="V20:Y20">
    <cfRule type="cellIs" dxfId="809" priority="55" operator="lessThan">
      <formula>0.6</formula>
    </cfRule>
    <cfRule type="cellIs" dxfId="808" priority="56" operator="between">
      <formula>60%</formula>
      <formula>79%</formula>
    </cfRule>
    <cfRule type="cellIs" dxfId="807" priority="57" operator="between">
      <formula>80%</formula>
      <formula>100%</formula>
    </cfRule>
  </conditionalFormatting>
  <conditionalFormatting sqref="V20:Y20">
    <cfRule type="cellIs" dxfId="806" priority="52" operator="lessThan">
      <formula>0.6</formula>
    </cfRule>
    <cfRule type="cellIs" dxfId="805" priority="53" operator="between">
      <formula>60%</formula>
      <formula>79%</formula>
    </cfRule>
    <cfRule type="cellIs" dxfId="804" priority="54" operator="between">
      <formula>80%</formula>
      <formula>100%</formula>
    </cfRule>
  </conditionalFormatting>
  <conditionalFormatting sqref="V20:Y20">
    <cfRule type="cellIs" dxfId="803" priority="49" operator="lessThan">
      <formula>0.6</formula>
    </cfRule>
    <cfRule type="cellIs" dxfId="802" priority="50" operator="between">
      <formula>60%</formula>
      <formula>79%</formula>
    </cfRule>
    <cfRule type="cellIs" dxfId="801" priority="51" operator="between">
      <formula>80%</formula>
      <formula>100%</formula>
    </cfRule>
  </conditionalFormatting>
  <conditionalFormatting sqref="V20:Y20">
    <cfRule type="cellIs" dxfId="800" priority="46" operator="lessThan">
      <formula>0.6</formula>
    </cfRule>
    <cfRule type="cellIs" dxfId="799" priority="47" operator="between">
      <formula>60%</formula>
      <formula>79%</formula>
    </cfRule>
    <cfRule type="cellIs" dxfId="798" priority="48" operator="between">
      <formula>80%</formula>
      <formula>100%</formula>
    </cfRule>
  </conditionalFormatting>
  <conditionalFormatting sqref="V20:Y20">
    <cfRule type="cellIs" dxfId="797" priority="43" operator="lessThan">
      <formula>0.6</formula>
    </cfRule>
    <cfRule type="cellIs" dxfId="796" priority="44" operator="between">
      <formula>60%</formula>
      <formula>79%</formula>
    </cfRule>
    <cfRule type="cellIs" dxfId="795" priority="45" operator="between">
      <formula>80%</formula>
      <formula>100%</formula>
    </cfRule>
  </conditionalFormatting>
  <conditionalFormatting sqref="V20:Y20">
    <cfRule type="cellIs" dxfId="794" priority="40" operator="lessThan">
      <formula>0.6</formula>
    </cfRule>
    <cfRule type="cellIs" dxfId="793" priority="41" operator="between">
      <formula>60%</formula>
      <formula>79%</formula>
    </cfRule>
    <cfRule type="cellIs" dxfId="792" priority="42" operator="between">
      <formula>80%</formula>
      <formula>100%</formula>
    </cfRule>
  </conditionalFormatting>
  <conditionalFormatting sqref="V20:Y20">
    <cfRule type="cellIs" dxfId="791" priority="37" operator="lessThan">
      <formula>0.6</formula>
    </cfRule>
    <cfRule type="cellIs" dxfId="790" priority="38" operator="between">
      <formula>60%</formula>
      <formula>79%</formula>
    </cfRule>
    <cfRule type="cellIs" dxfId="789" priority="39" operator="between">
      <formula>80%</formula>
      <formula>100%</formula>
    </cfRule>
  </conditionalFormatting>
  <conditionalFormatting sqref="V20:Y20">
    <cfRule type="cellIs" dxfId="788" priority="34" operator="lessThan">
      <formula>0.6</formula>
    </cfRule>
    <cfRule type="cellIs" dxfId="787" priority="35" operator="between">
      <formula>60%</formula>
      <formula>79%</formula>
    </cfRule>
    <cfRule type="cellIs" dxfId="786" priority="36" operator="between">
      <formula>80%</formula>
      <formula>100%</formula>
    </cfRule>
  </conditionalFormatting>
  <conditionalFormatting sqref="V20:Y20">
    <cfRule type="cellIs" dxfId="785" priority="31" operator="lessThan">
      <formula>0.6</formula>
    </cfRule>
    <cfRule type="cellIs" dxfId="784" priority="32" operator="between">
      <formula>60%</formula>
      <formula>79%</formula>
    </cfRule>
    <cfRule type="cellIs" dxfId="783" priority="33" operator="between">
      <formula>80%</formula>
      <formula>100%</formula>
    </cfRule>
  </conditionalFormatting>
  <conditionalFormatting sqref="V20:Y20">
    <cfRule type="cellIs" dxfId="782" priority="28" operator="lessThan">
      <formula>0.6</formula>
    </cfRule>
    <cfRule type="cellIs" dxfId="781" priority="29" operator="between">
      <formula>60%</formula>
      <formula>79%</formula>
    </cfRule>
    <cfRule type="cellIs" dxfId="780" priority="30" operator="between">
      <formula>80%</formula>
      <formula>100%</formula>
    </cfRule>
  </conditionalFormatting>
  <conditionalFormatting sqref="V20:Y20">
    <cfRule type="cellIs" dxfId="779" priority="25" operator="lessThan">
      <formula>0.6</formula>
    </cfRule>
    <cfRule type="cellIs" dxfId="778" priority="26" operator="between">
      <formula>60%</formula>
      <formula>79%</formula>
    </cfRule>
    <cfRule type="cellIs" dxfId="777" priority="27" operator="between">
      <formula>80%</formula>
      <formula>100%</formula>
    </cfRule>
  </conditionalFormatting>
  <conditionalFormatting sqref="V20:Y20">
    <cfRule type="cellIs" dxfId="776" priority="22" operator="lessThan">
      <formula>0.6</formula>
    </cfRule>
    <cfRule type="cellIs" dxfId="775" priority="23" operator="between">
      <formula>60%</formula>
      <formula>79%</formula>
    </cfRule>
    <cfRule type="cellIs" dxfId="774" priority="24" operator="between">
      <formula>80%</formula>
      <formula>100%</formula>
    </cfRule>
  </conditionalFormatting>
  <conditionalFormatting sqref="V20:Y20">
    <cfRule type="cellIs" dxfId="773" priority="19" operator="lessThan">
      <formula>0.6</formula>
    </cfRule>
    <cfRule type="cellIs" dxfId="772" priority="20" operator="between">
      <formula>60%</formula>
      <formula>79%</formula>
    </cfRule>
    <cfRule type="cellIs" dxfId="771" priority="21" operator="between">
      <formula>80%</formula>
      <formula>100%</formula>
    </cfRule>
  </conditionalFormatting>
  <conditionalFormatting sqref="V20:Y20">
    <cfRule type="cellIs" dxfId="770" priority="16" operator="lessThan">
      <formula>0.6</formula>
    </cfRule>
    <cfRule type="cellIs" dxfId="769" priority="17" operator="between">
      <formula>60%</formula>
      <formula>79%</formula>
    </cfRule>
    <cfRule type="cellIs" dxfId="768" priority="18" operator="between">
      <formula>80%</formula>
      <formula>100%</formula>
    </cfRule>
  </conditionalFormatting>
  <conditionalFormatting sqref="V20:Y20">
    <cfRule type="cellIs" dxfId="767" priority="13" operator="lessThan">
      <formula>0.6</formula>
    </cfRule>
    <cfRule type="cellIs" dxfId="766" priority="14" operator="between">
      <formula>60%</formula>
      <formula>79%</formula>
    </cfRule>
    <cfRule type="cellIs" dxfId="765" priority="15" operator="between">
      <formula>80%</formula>
      <formula>100%</formula>
    </cfRule>
  </conditionalFormatting>
  <conditionalFormatting sqref="V20:Y20">
    <cfRule type="cellIs" dxfId="764" priority="10" operator="lessThan">
      <formula>0.6</formula>
    </cfRule>
    <cfRule type="cellIs" dxfId="763" priority="11" operator="between">
      <formula>60%</formula>
      <formula>79%</formula>
    </cfRule>
    <cfRule type="cellIs" dxfId="762" priority="12" operator="between">
      <formula>80%</formula>
      <formula>100%</formula>
    </cfRule>
  </conditionalFormatting>
  <conditionalFormatting sqref="V20:Y20">
    <cfRule type="cellIs" dxfId="761" priority="7" operator="lessThan">
      <formula>0.6</formula>
    </cfRule>
    <cfRule type="cellIs" dxfId="760" priority="8" operator="between">
      <formula>60%</formula>
      <formula>79%</formula>
    </cfRule>
    <cfRule type="cellIs" dxfId="759" priority="9" operator="between">
      <formula>80%</formula>
      <formula>100%</formula>
    </cfRule>
  </conditionalFormatting>
  <conditionalFormatting sqref="V20:Y20">
    <cfRule type="cellIs" dxfId="758" priority="4" operator="lessThan">
      <formula>0.6</formula>
    </cfRule>
    <cfRule type="cellIs" dxfId="757" priority="5" operator="between">
      <formula>60%</formula>
      <formula>79%</formula>
    </cfRule>
    <cfRule type="cellIs" dxfId="756" priority="6" operator="between">
      <formula>80%</formula>
      <formula>100%</formula>
    </cfRule>
  </conditionalFormatting>
  <conditionalFormatting sqref="X39:AA39">
    <cfRule type="cellIs" dxfId="755" priority="1" operator="lessThan">
      <formula>0.6</formula>
    </cfRule>
    <cfRule type="cellIs" dxfId="754" priority="2" operator="between">
      <formula>60%</formula>
      <formula>79%</formula>
    </cfRule>
    <cfRule type="cellIs" dxfId="753" priority="3" operator="between">
      <formula>80%</formula>
      <formula>100%</formula>
    </cfRule>
  </conditionalFormatting>
  <hyperlinks>
    <hyperlink ref="A1:D1" location="Inicio!A1" display="INICIO"/>
  </hyperlinks>
  <pageMargins left="0.7" right="0.7" top="0.75" bottom="0.75" header="0.3" footer="0.3"/>
  <pageSetup orientation="portrait" r:id="rId1"/>
  <drawing r:id="rId2"/>
  <legacyDrawing r:id="rId3"/>
</worksheet>
</file>

<file path=xl/worksheets/sheet18.xml><?xml version="1.0" encoding="utf-8"?>
<worksheet xmlns="http://schemas.openxmlformats.org/spreadsheetml/2006/main" xmlns:r="http://schemas.openxmlformats.org/officeDocument/2006/relationships">
  <sheetPr>
    <tabColor rgb="FFFFC000"/>
  </sheetPr>
  <dimension ref="A1:AI45"/>
  <sheetViews>
    <sheetView topLeftCell="A4" zoomScale="70" zoomScaleNormal="70" workbookViewId="0">
      <selection sqref="A1:D1"/>
    </sheetView>
  </sheetViews>
  <sheetFormatPr baseColWidth="10" defaultColWidth="11.44140625" defaultRowHeight="13.2"/>
  <cols>
    <col min="1" max="3" width="11.44140625" style="98"/>
    <col min="4" max="4" width="16.5546875" style="98" customWidth="1"/>
    <col min="5" max="5" width="17.109375" style="98" customWidth="1"/>
    <col min="6" max="8" width="11.44140625" style="98"/>
    <col min="9" max="9" width="16.33203125" style="98" customWidth="1"/>
    <col min="10" max="10" width="23.6640625" style="98" customWidth="1"/>
    <col min="11" max="11" width="32.88671875" style="98" customWidth="1"/>
    <col min="12" max="12" width="25.5546875" style="98" customWidth="1"/>
    <col min="13" max="13" width="21.33203125" style="98" customWidth="1"/>
    <col min="14" max="14" width="16" style="98" customWidth="1"/>
    <col min="15" max="15" width="11.5546875" style="98" customWidth="1"/>
    <col min="16" max="16" width="11.44140625" style="98"/>
    <col min="17" max="17" width="11.5546875" style="98" customWidth="1"/>
    <col min="18" max="18" width="11.44140625" style="98"/>
    <col min="19" max="19" width="11.5546875" style="98" customWidth="1"/>
    <col min="20" max="20" width="11.44140625" style="98"/>
    <col min="21" max="21" width="15.88671875" style="98" customWidth="1"/>
    <col min="22" max="23" width="17.5546875" style="98" customWidth="1"/>
    <col min="24" max="24" width="14.6640625" style="98" customWidth="1"/>
    <col min="25" max="26" width="17.5546875" style="98" customWidth="1"/>
    <col min="27" max="27" width="14.33203125" style="98" customWidth="1"/>
    <col min="28" max="28" width="16" style="98" customWidth="1"/>
    <col min="29" max="29" width="108" style="98" customWidth="1"/>
    <col min="30" max="30" width="48.44140625" style="98" customWidth="1"/>
    <col min="31" max="31" width="20.5546875" style="98" customWidth="1"/>
    <col min="32" max="32" width="30.44140625" style="98" customWidth="1"/>
    <col min="33" max="33" width="32.6640625" style="98" customWidth="1"/>
    <col min="34" max="16384" width="11.44140625" style="98"/>
  </cols>
  <sheetData>
    <row r="1" spans="1:33" ht="38.25" customHeight="1">
      <c r="A1" s="826" t="s">
        <v>479</v>
      </c>
      <c r="B1" s="866"/>
      <c r="C1" s="866"/>
      <c r="D1" s="866"/>
    </row>
    <row r="2" spans="1:33" ht="64.5" customHeight="1">
      <c r="A2" s="793" t="s">
        <v>670</v>
      </c>
      <c r="B2" s="793" t="s">
        <v>668</v>
      </c>
      <c r="C2" s="793" t="s">
        <v>340</v>
      </c>
      <c r="D2" s="793" t="s">
        <v>0</v>
      </c>
      <c r="E2" s="793" t="s">
        <v>654</v>
      </c>
      <c r="F2" s="793" t="s">
        <v>665</v>
      </c>
      <c r="G2" s="793" t="s">
        <v>1</v>
      </c>
      <c r="H2" s="793" t="s">
        <v>645</v>
      </c>
      <c r="I2" s="793" t="s">
        <v>125</v>
      </c>
      <c r="J2" s="793" t="s">
        <v>340</v>
      </c>
      <c r="K2" s="793" t="s">
        <v>126</v>
      </c>
      <c r="L2" s="1030" t="s">
        <v>994</v>
      </c>
      <c r="M2" s="793" t="s">
        <v>2</v>
      </c>
      <c r="N2" s="815" t="s">
        <v>3</v>
      </c>
      <c r="O2" s="816"/>
      <c r="P2" s="816"/>
      <c r="Q2" s="816"/>
      <c r="R2" s="816"/>
      <c r="S2" s="816"/>
      <c r="T2" s="817"/>
      <c r="U2" s="38"/>
      <c r="V2" s="818" t="s">
        <v>1007</v>
      </c>
      <c r="W2" s="819"/>
      <c r="X2" s="819"/>
      <c r="Y2" s="819"/>
      <c r="Z2" s="820"/>
      <c r="AD2" s="653" t="s">
        <v>1004</v>
      </c>
      <c r="AE2" s="948" t="s">
        <v>570</v>
      </c>
      <c r="AF2" s="948"/>
      <c r="AG2" s="948"/>
    </row>
    <row r="3" spans="1:33" ht="52.8">
      <c r="A3" s="794"/>
      <c r="B3" s="794"/>
      <c r="C3" s="794"/>
      <c r="D3" s="794"/>
      <c r="E3" s="794"/>
      <c r="F3" s="794"/>
      <c r="G3" s="794"/>
      <c r="H3" s="794"/>
      <c r="I3" s="794"/>
      <c r="J3" s="794"/>
      <c r="K3" s="794"/>
      <c r="L3" s="1031"/>
      <c r="M3" s="794"/>
      <c r="N3" s="38" t="s">
        <v>143</v>
      </c>
      <c r="O3" s="38" t="s">
        <v>145</v>
      </c>
      <c r="P3" s="38" t="s">
        <v>144</v>
      </c>
      <c r="Q3" s="38" t="s">
        <v>146</v>
      </c>
      <c r="R3" s="38" t="s">
        <v>147</v>
      </c>
      <c r="S3" s="38" t="s">
        <v>148</v>
      </c>
      <c r="T3" s="38" t="s">
        <v>149</v>
      </c>
      <c r="U3" s="38" t="s">
        <v>150</v>
      </c>
      <c r="V3" s="38" t="s">
        <v>459</v>
      </c>
      <c r="W3" s="38" t="s">
        <v>454</v>
      </c>
      <c r="X3" s="38" t="s">
        <v>455</v>
      </c>
      <c r="Y3" s="38" t="s">
        <v>456</v>
      </c>
      <c r="Z3" s="38" t="s">
        <v>457</v>
      </c>
      <c r="AD3" s="651" t="s">
        <v>1005</v>
      </c>
      <c r="AE3" s="650" t="s">
        <v>573</v>
      </c>
      <c r="AF3" s="571" t="s">
        <v>572</v>
      </c>
      <c r="AG3" s="571" t="s">
        <v>571</v>
      </c>
    </row>
    <row r="4" spans="1:33" ht="90.75" customHeight="1">
      <c r="A4" s="791" t="s">
        <v>973</v>
      </c>
      <c r="B4" s="870" t="s">
        <v>4</v>
      </c>
      <c r="C4" s="870" t="s">
        <v>5</v>
      </c>
      <c r="D4" s="870" t="s">
        <v>319</v>
      </c>
      <c r="E4" s="526" t="s">
        <v>7</v>
      </c>
      <c r="F4" s="526" t="s">
        <v>8</v>
      </c>
      <c r="G4" s="453">
        <v>0.95</v>
      </c>
      <c r="H4" s="457">
        <v>1</v>
      </c>
      <c r="I4" s="526" t="s">
        <v>634</v>
      </c>
      <c r="J4" s="507" t="s">
        <v>766</v>
      </c>
      <c r="K4" s="507" t="s">
        <v>921</v>
      </c>
      <c r="L4" s="1031"/>
      <c r="M4" s="39" t="s">
        <v>129</v>
      </c>
      <c r="N4" s="84">
        <v>1</v>
      </c>
      <c r="O4" s="602"/>
      <c r="P4" s="84">
        <v>1</v>
      </c>
      <c r="Q4" s="602"/>
      <c r="R4" s="84">
        <v>1</v>
      </c>
      <c r="S4" s="602"/>
      <c r="T4" s="84">
        <v>1</v>
      </c>
      <c r="U4" s="613"/>
      <c r="V4" s="95">
        <f>IFERROR((O4*100%)/N4,"-")</f>
        <v>0</v>
      </c>
      <c r="W4" s="95">
        <f>IFERROR((Q4*100%)/P4,"-")</f>
        <v>0</v>
      </c>
      <c r="X4" s="95">
        <f>IFERROR((S4*100%)/R4,"-")</f>
        <v>0</v>
      </c>
      <c r="Y4" s="95">
        <f>IFERROR((U4*100%)/T4,"-")</f>
        <v>0</v>
      </c>
      <c r="Z4" s="95">
        <f>IFERROR(AVERAGE(V4:Y4),"-")</f>
        <v>0</v>
      </c>
      <c r="AD4" s="101"/>
      <c r="AE4" s="278"/>
      <c r="AF4" s="195"/>
      <c r="AG4" s="195"/>
    </row>
    <row r="5" spans="1:33" ht="90.75" customHeight="1">
      <c r="A5" s="792"/>
      <c r="B5" s="870"/>
      <c r="C5" s="870"/>
      <c r="D5" s="870"/>
      <c r="E5" s="736" t="s">
        <v>6</v>
      </c>
      <c r="F5" s="734" t="s">
        <v>764</v>
      </c>
      <c r="G5" s="453">
        <v>0.45</v>
      </c>
      <c r="H5" s="457">
        <v>0.8</v>
      </c>
      <c r="I5" s="734" t="s">
        <v>1046</v>
      </c>
      <c r="J5" s="733" t="s">
        <v>765</v>
      </c>
      <c r="K5" s="733" t="s">
        <v>763</v>
      </c>
      <c r="L5" s="1031"/>
      <c r="M5" s="734" t="s">
        <v>129</v>
      </c>
      <c r="N5" s="84">
        <v>1</v>
      </c>
      <c r="O5" s="602"/>
      <c r="P5" s="84">
        <v>1</v>
      </c>
      <c r="Q5" s="602"/>
      <c r="R5" s="84">
        <v>1</v>
      </c>
      <c r="S5" s="602"/>
      <c r="T5" s="84">
        <v>1</v>
      </c>
      <c r="U5" s="613"/>
      <c r="V5" s="95">
        <f>IFERROR((O5*100%)/N5,"-")</f>
        <v>0</v>
      </c>
      <c r="W5" s="95">
        <f>IFERROR((Q5*100%)/P5,"-")</f>
        <v>0</v>
      </c>
      <c r="X5" s="95">
        <f>IFERROR((S5*100%)/R5,"-")</f>
        <v>0</v>
      </c>
      <c r="Y5" s="95">
        <f>IFERROR((U5*100%)/T5,"-")</f>
        <v>0</v>
      </c>
      <c r="Z5" s="95">
        <f>IFERROR(AVERAGE(V5:Y5),"-")</f>
        <v>0</v>
      </c>
      <c r="AD5" s="101"/>
      <c r="AE5" s="278"/>
      <c r="AF5" s="195"/>
      <c r="AG5" s="195"/>
    </row>
    <row r="6" spans="1:33" ht="90.75" customHeight="1">
      <c r="A6" s="792"/>
      <c r="B6" s="870"/>
      <c r="C6" s="870"/>
      <c r="D6" s="870"/>
      <c r="E6" s="526" t="s">
        <v>10</v>
      </c>
      <c r="F6" s="526" t="s">
        <v>11</v>
      </c>
      <c r="G6" s="453">
        <v>0.8</v>
      </c>
      <c r="H6" s="457">
        <v>0.9</v>
      </c>
      <c r="I6" s="526" t="s">
        <v>179</v>
      </c>
      <c r="J6" s="526" t="s">
        <v>770</v>
      </c>
      <c r="K6" s="526" t="s">
        <v>950</v>
      </c>
      <c r="L6" s="1031"/>
      <c r="M6" s="39" t="s">
        <v>425</v>
      </c>
      <c r="N6" s="84">
        <v>1</v>
      </c>
      <c r="O6" s="602"/>
      <c r="P6" s="84">
        <v>1</v>
      </c>
      <c r="Q6" s="602"/>
      <c r="R6" s="84">
        <v>1</v>
      </c>
      <c r="S6" s="602"/>
      <c r="T6" s="84">
        <v>1</v>
      </c>
      <c r="U6" s="614"/>
      <c r="V6" s="95">
        <f t="shared" ref="V6:V27" si="0">IFERROR((O6*100%)/N6,"-")</f>
        <v>0</v>
      </c>
      <c r="W6" s="95">
        <f t="shared" ref="W6:W27" si="1">IFERROR((Q6*100%)/P6,"-")</f>
        <v>0</v>
      </c>
      <c r="X6" s="95">
        <f t="shared" ref="X6:X27" si="2">IFERROR((S6*100%)/R6,"-")</f>
        <v>0</v>
      </c>
      <c r="Y6" s="95">
        <f t="shared" ref="Y6:Y27" si="3">IFERROR((U6*100%)/T6,"-")</f>
        <v>0</v>
      </c>
      <c r="Z6" s="95">
        <f t="shared" ref="Z6:Z25" si="4">IFERROR(AVERAGE(V6:Y6),"-")</f>
        <v>0</v>
      </c>
      <c r="AD6" s="101"/>
      <c r="AE6" s="285"/>
      <c r="AF6" s="195"/>
      <c r="AG6" s="195"/>
    </row>
    <row r="7" spans="1:33" ht="90.75" customHeight="1">
      <c r="A7" s="792"/>
      <c r="B7" s="870"/>
      <c r="C7" s="870"/>
      <c r="D7" s="870"/>
      <c r="E7" s="520" t="s">
        <v>889</v>
      </c>
      <c r="F7" s="520" t="s">
        <v>17</v>
      </c>
      <c r="G7" s="525">
        <v>0.43</v>
      </c>
      <c r="H7" s="525">
        <v>0.6</v>
      </c>
      <c r="I7" s="520" t="s">
        <v>976</v>
      </c>
      <c r="J7" s="520" t="s">
        <v>901</v>
      </c>
      <c r="K7" s="520" t="s">
        <v>902</v>
      </c>
      <c r="L7" s="1031"/>
      <c r="M7" s="351" t="s">
        <v>425</v>
      </c>
      <c r="N7" s="84">
        <v>1</v>
      </c>
      <c r="O7" s="602"/>
      <c r="P7" s="84">
        <v>1</v>
      </c>
      <c r="Q7" s="602"/>
      <c r="R7" s="84">
        <v>1</v>
      </c>
      <c r="S7" s="602"/>
      <c r="T7" s="84">
        <v>1</v>
      </c>
      <c r="U7" s="614"/>
      <c r="V7" s="95">
        <f t="shared" ref="V7" si="5">IFERROR((O7*100%)/N7,"-")</f>
        <v>0</v>
      </c>
      <c r="W7" s="95">
        <f t="shared" ref="W7" si="6">IFERROR((Q7*100%)/P7,"-")</f>
        <v>0</v>
      </c>
      <c r="X7" s="95">
        <f t="shared" ref="X7" si="7">IFERROR((S7*100%)/R7,"-")</f>
        <v>0</v>
      </c>
      <c r="Y7" s="95">
        <f t="shared" ref="Y7" si="8">IFERROR((U7*100%)/T7,"-")</f>
        <v>0</v>
      </c>
      <c r="Z7" s="95">
        <f t="shared" ref="Z7" si="9">IFERROR(AVERAGE(V7:Y7),"-")</f>
        <v>0</v>
      </c>
      <c r="AD7" s="101"/>
      <c r="AE7" s="285"/>
      <c r="AF7" s="195"/>
      <c r="AG7" s="227"/>
    </row>
    <row r="8" spans="1:33" ht="90.75" customHeight="1">
      <c r="A8" s="792"/>
      <c r="B8" s="870"/>
      <c r="C8" s="870"/>
      <c r="D8" s="870"/>
      <c r="E8" s="526" t="s">
        <v>21</v>
      </c>
      <c r="F8" s="526" t="s">
        <v>22</v>
      </c>
      <c r="G8" s="48">
        <v>0.56000000000000005</v>
      </c>
      <c r="H8" s="457">
        <v>0.5</v>
      </c>
      <c r="I8" s="526" t="s">
        <v>182</v>
      </c>
      <c r="J8" s="526" t="s">
        <v>926</v>
      </c>
      <c r="K8" s="526" t="s">
        <v>925</v>
      </c>
      <c r="L8" s="1031"/>
      <c r="M8" s="526" t="s">
        <v>425</v>
      </c>
      <c r="N8" s="84">
        <v>1</v>
      </c>
      <c r="O8" s="602"/>
      <c r="P8" s="84">
        <v>1</v>
      </c>
      <c r="Q8" s="602"/>
      <c r="R8" s="84">
        <v>1</v>
      </c>
      <c r="S8" s="602"/>
      <c r="T8" s="84">
        <v>1</v>
      </c>
      <c r="U8" s="614"/>
      <c r="V8" s="95">
        <f t="shared" si="0"/>
        <v>0</v>
      </c>
      <c r="W8" s="95">
        <f t="shared" si="1"/>
        <v>0</v>
      </c>
      <c r="X8" s="95">
        <f t="shared" si="2"/>
        <v>0</v>
      </c>
      <c r="Y8" s="95">
        <f t="shared" si="3"/>
        <v>0</v>
      </c>
      <c r="Z8" s="95">
        <f t="shared" si="4"/>
        <v>0</v>
      </c>
      <c r="AD8" s="101"/>
      <c r="AE8" s="285"/>
      <c r="AF8" s="195"/>
      <c r="AG8" s="227"/>
    </row>
    <row r="9" spans="1:33" ht="102" customHeight="1">
      <c r="A9" s="785" t="s">
        <v>31</v>
      </c>
      <c r="B9" s="788" t="s">
        <v>206</v>
      </c>
      <c r="C9" s="788" t="s">
        <v>29</v>
      </c>
      <c r="D9" s="788" t="s">
        <v>438</v>
      </c>
      <c r="E9" s="521" t="s">
        <v>30</v>
      </c>
      <c r="F9" s="527" t="s">
        <v>951</v>
      </c>
      <c r="G9" s="523">
        <v>1</v>
      </c>
      <c r="H9" s="522">
        <v>1</v>
      </c>
      <c r="I9" s="529" t="s">
        <v>153</v>
      </c>
      <c r="J9" s="529" t="s">
        <v>960</v>
      </c>
      <c r="K9" s="529" t="s">
        <v>979</v>
      </c>
      <c r="L9" s="1031"/>
      <c r="M9" s="251" t="s">
        <v>129</v>
      </c>
      <c r="N9" s="260">
        <v>1</v>
      </c>
      <c r="O9" s="667"/>
      <c r="P9" s="260">
        <v>1</v>
      </c>
      <c r="Q9" s="667"/>
      <c r="R9" s="260">
        <v>1</v>
      </c>
      <c r="S9" s="667"/>
      <c r="T9" s="260">
        <v>1</v>
      </c>
      <c r="U9" s="614"/>
      <c r="V9" s="95">
        <f t="shared" si="0"/>
        <v>0</v>
      </c>
      <c r="W9" s="95">
        <f t="shared" si="1"/>
        <v>0</v>
      </c>
      <c r="X9" s="95">
        <f t="shared" si="2"/>
        <v>0</v>
      </c>
      <c r="Y9" s="95">
        <f t="shared" si="3"/>
        <v>0</v>
      </c>
      <c r="Z9" s="95">
        <f t="shared" si="4"/>
        <v>0</v>
      </c>
      <c r="AD9" s="101"/>
      <c r="AE9" s="285"/>
      <c r="AF9" s="195"/>
      <c r="AG9" s="195"/>
    </row>
    <row r="10" spans="1:33" ht="81.75" customHeight="1">
      <c r="A10" s="786"/>
      <c r="B10" s="789"/>
      <c r="C10" s="789"/>
      <c r="D10" s="789"/>
      <c r="E10" s="788" t="s">
        <v>35</v>
      </c>
      <c r="F10" s="946" t="s">
        <v>36</v>
      </c>
      <c r="G10" s="834">
        <v>0.5</v>
      </c>
      <c r="H10" s="849">
        <v>0.7</v>
      </c>
      <c r="I10" s="834" t="s">
        <v>187</v>
      </c>
      <c r="J10" s="538" t="s">
        <v>159</v>
      </c>
      <c r="K10" s="538" t="s">
        <v>187</v>
      </c>
      <c r="L10" s="1031"/>
      <c r="M10" s="270" t="s">
        <v>129</v>
      </c>
      <c r="N10" s="197">
        <v>1</v>
      </c>
      <c r="O10" s="610"/>
      <c r="P10" s="197">
        <v>1</v>
      </c>
      <c r="Q10" s="610"/>
      <c r="R10" s="197">
        <v>1</v>
      </c>
      <c r="S10" s="610"/>
      <c r="T10" s="197">
        <v>1</v>
      </c>
      <c r="U10" s="614"/>
      <c r="V10" s="95">
        <f t="shared" si="0"/>
        <v>0</v>
      </c>
      <c r="W10" s="95">
        <f t="shared" si="1"/>
        <v>0</v>
      </c>
      <c r="X10" s="95">
        <f t="shared" si="2"/>
        <v>0</v>
      </c>
      <c r="Y10" s="95">
        <f t="shared" si="3"/>
        <v>0</v>
      </c>
      <c r="Z10" s="95">
        <f t="shared" si="4"/>
        <v>0</v>
      </c>
      <c r="AD10" s="101"/>
      <c r="AE10" s="285"/>
      <c r="AF10" s="195"/>
      <c r="AG10" s="195"/>
    </row>
    <row r="11" spans="1:33" ht="67.5" customHeight="1">
      <c r="A11" s="786"/>
      <c r="B11" s="789"/>
      <c r="C11" s="789"/>
      <c r="D11" s="789"/>
      <c r="E11" s="790"/>
      <c r="F11" s="947"/>
      <c r="G11" s="835"/>
      <c r="H11" s="850"/>
      <c r="I11" s="835"/>
      <c r="J11" s="538" t="s">
        <v>992</v>
      </c>
      <c r="K11" s="538" t="s">
        <v>941</v>
      </c>
      <c r="L11" s="1031"/>
      <c r="M11" s="538" t="s">
        <v>940</v>
      </c>
      <c r="N11" s="197">
        <v>1</v>
      </c>
      <c r="O11" s="610"/>
      <c r="P11" s="197">
        <v>1</v>
      </c>
      <c r="Q11" s="610"/>
      <c r="R11" s="197">
        <v>1</v>
      </c>
      <c r="S11" s="610"/>
      <c r="T11" s="197">
        <v>1</v>
      </c>
      <c r="U11" s="614"/>
      <c r="V11" s="95">
        <f t="shared" ref="V11" si="10">IFERROR((O11*100%)/N11,"-")</f>
        <v>0</v>
      </c>
      <c r="W11" s="95">
        <f t="shared" ref="W11" si="11">IFERROR((Q11*100%)/P11,"-")</f>
        <v>0</v>
      </c>
      <c r="X11" s="95">
        <f t="shared" ref="X11" si="12">IFERROR((S11*100%)/R11,"-")</f>
        <v>0</v>
      </c>
      <c r="Y11" s="95">
        <f t="shared" ref="Y11" si="13">IFERROR((U11*100%)/T11,"-")</f>
        <v>0</v>
      </c>
      <c r="Z11" s="95">
        <f t="shared" ref="Z11" si="14">IFERROR(AVERAGE(V11:Y11),"-")</f>
        <v>0</v>
      </c>
      <c r="AD11" s="101"/>
      <c r="AE11" s="285"/>
      <c r="AF11" s="195"/>
      <c r="AG11" s="227"/>
    </row>
    <row r="12" spans="1:33" ht="85.5" customHeight="1">
      <c r="A12" s="786"/>
      <c r="B12" s="789"/>
      <c r="C12" s="789"/>
      <c r="D12" s="789"/>
      <c r="E12" s="252" t="s">
        <v>37</v>
      </c>
      <c r="F12" s="253" t="s">
        <v>36</v>
      </c>
      <c r="G12" s="254">
        <v>0.6</v>
      </c>
      <c r="H12" s="255">
        <v>0.8</v>
      </c>
      <c r="I12" s="254" t="s">
        <v>188</v>
      </c>
      <c r="J12" s="213" t="s">
        <v>160</v>
      </c>
      <c r="K12" s="213" t="s">
        <v>188</v>
      </c>
      <c r="L12" s="1031"/>
      <c r="M12" s="213" t="s">
        <v>129</v>
      </c>
      <c r="N12" s="197">
        <v>1</v>
      </c>
      <c r="O12" s="610"/>
      <c r="P12" s="197">
        <v>1</v>
      </c>
      <c r="Q12" s="610"/>
      <c r="R12" s="197">
        <v>1</v>
      </c>
      <c r="S12" s="610"/>
      <c r="T12" s="197">
        <v>1</v>
      </c>
      <c r="U12" s="614"/>
      <c r="V12" s="95">
        <f t="shared" si="0"/>
        <v>0</v>
      </c>
      <c r="W12" s="95">
        <f t="shared" si="1"/>
        <v>0</v>
      </c>
      <c r="X12" s="95">
        <f t="shared" si="2"/>
        <v>0</v>
      </c>
      <c r="Y12" s="95">
        <f t="shared" si="3"/>
        <v>0</v>
      </c>
      <c r="Z12" s="95">
        <f t="shared" si="4"/>
        <v>0</v>
      </c>
      <c r="AD12" s="101"/>
      <c r="AE12" s="316"/>
      <c r="AF12" s="195"/>
      <c r="AG12" s="195"/>
    </row>
    <row r="13" spans="1:33" ht="77.25" customHeight="1">
      <c r="A13" s="786"/>
      <c r="B13" s="789"/>
      <c r="C13" s="789"/>
      <c r="D13" s="789"/>
      <c r="E13" s="788" t="s">
        <v>38</v>
      </c>
      <c r="F13" s="946" t="s">
        <v>39</v>
      </c>
      <c r="G13" s="834">
        <v>0.7</v>
      </c>
      <c r="H13" s="849">
        <v>0.8</v>
      </c>
      <c r="I13" s="834" t="s">
        <v>189</v>
      </c>
      <c r="J13" s="538" t="s">
        <v>939</v>
      </c>
      <c r="K13" s="538" t="s">
        <v>938</v>
      </c>
      <c r="L13" s="1031"/>
      <c r="M13" s="529" t="s">
        <v>132</v>
      </c>
      <c r="N13" s="86">
        <v>1</v>
      </c>
      <c r="O13" s="602"/>
      <c r="P13" s="86">
        <v>1</v>
      </c>
      <c r="Q13" s="602"/>
      <c r="R13" s="86">
        <v>1</v>
      </c>
      <c r="S13" s="602"/>
      <c r="T13" s="86">
        <v>1</v>
      </c>
      <c r="U13" s="603"/>
      <c r="V13" s="95">
        <f t="shared" si="0"/>
        <v>0</v>
      </c>
      <c r="W13" s="95">
        <f t="shared" si="1"/>
        <v>0</v>
      </c>
      <c r="X13" s="95">
        <f t="shared" si="2"/>
        <v>0</v>
      </c>
      <c r="Y13" s="95">
        <f t="shared" si="3"/>
        <v>0</v>
      </c>
      <c r="Z13" s="95">
        <f t="shared" si="4"/>
        <v>0</v>
      </c>
      <c r="AD13" s="101"/>
      <c r="AE13" s="285"/>
      <c r="AF13" s="195"/>
      <c r="AG13" s="278"/>
    </row>
    <row r="14" spans="1:33" ht="90.75" customHeight="1">
      <c r="A14" s="786"/>
      <c r="B14" s="789"/>
      <c r="C14" s="789"/>
      <c r="D14" s="789"/>
      <c r="E14" s="790"/>
      <c r="F14" s="947"/>
      <c r="G14" s="835"/>
      <c r="H14" s="850"/>
      <c r="I14" s="835"/>
      <c r="J14" s="538" t="s">
        <v>40</v>
      </c>
      <c r="K14" s="538" t="s">
        <v>644</v>
      </c>
      <c r="L14" s="1031"/>
      <c r="M14" s="538" t="s">
        <v>906</v>
      </c>
      <c r="N14" s="197">
        <v>1</v>
      </c>
      <c r="O14" s="610"/>
      <c r="P14" s="197">
        <v>1</v>
      </c>
      <c r="Q14" s="610"/>
      <c r="R14" s="197">
        <v>1</v>
      </c>
      <c r="S14" s="610"/>
      <c r="T14" s="197">
        <v>1</v>
      </c>
      <c r="U14" s="603"/>
      <c r="V14" s="95">
        <f t="shared" si="0"/>
        <v>0</v>
      </c>
      <c r="W14" s="95">
        <f t="shared" si="1"/>
        <v>0</v>
      </c>
      <c r="X14" s="95">
        <f t="shared" si="2"/>
        <v>0</v>
      </c>
      <c r="Y14" s="95">
        <f t="shared" si="3"/>
        <v>0</v>
      </c>
      <c r="Z14" s="95">
        <f t="shared" si="4"/>
        <v>0</v>
      </c>
      <c r="AD14" s="101"/>
      <c r="AE14" s="316"/>
      <c r="AF14" s="195"/>
      <c r="AG14" s="195"/>
    </row>
    <row r="15" spans="1:33" ht="108" customHeight="1">
      <c r="A15" s="786"/>
      <c r="B15" s="789"/>
      <c r="C15" s="790"/>
      <c r="D15" s="790"/>
      <c r="E15" s="252" t="s">
        <v>42</v>
      </c>
      <c r="F15" s="253" t="s">
        <v>43</v>
      </c>
      <c r="G15" s="254">
        <v>0.9</v>
      </c>
      <c r="H15" s="255">
        <v>0.9</v>
      </c>
      <c r="I15" s="254" t="s">
        <v>190</v>
      </c>
      <c r="J15" s="53" t="s">
        <v>45</v>
      </c>
      <c r="K15" s="421" t="s">
        <v>186</v>
      </c>
      <c r="L15" s="1031"/>
      <c r="M15" s="51" t="s">
        <v>129</v>
      </c>
      <c r="N15" s="86">
        <v>0.9</v>
      </c>
      <c r="O15" s="602"/>
      <c r="P15" s="86">
        <v>0.9</v>
      </c>
      <c r="Q15" s="602"/>
      <c r="R15" s="86">
        <v>0.9</v>
      </c>
      <c r="S15" s="602"/>
      <c r="T15" s="86">
        <v>0.9</v>
      </c>
      <c r="U15" s="614"/>
      <c r="V15" s="95">
        <f t="shared" si="0"/>
        <v>0</v>
      </c>
      <c r="W15" s="95">
        <f t="shared" si="1"/>
        <v>0</v>
      </c>
      <c r="X15" s="95">
        <f t="shared" si="2"/>
        <v>0</v>
      </c>
      <c r="Y15" s="95">
        <f t="shared" si="3"/>
        <v>0</v>
      </c>
      <c r="Z15" s="95">
        <f t="shared" si="4"/>
        <v>0</v>
      </c>
      <c r="AD15" s="101"/>
      <c r="AE15" s="316"/>
      <c r="AF15" s="195"/>
      <c r="AG15" s="227"/>
    </row>
    <row r="16" spans="1:33" ht="67.5" customHeight="1">
      <c r="A16" s="786"/>
      <c r="B16" s="789"/>
      <c r="C16" s="891" t="s">
        <v>46</v>
      </c>
      <c r="D16" s="892"/>
      <c r="E16" s="346" t="s">
        <v>619</v>
      </c>
      <c r="F16" s="348" t="s">
        <v>620</v>
      </c>
      <c r="G16" s="348">
        <v>0.8</v>
      </c>
      <c r="H16" s="347">
        <v>0.9</v>
      </c>
      <c r="I16" s="348" t="s">
        <v>658</v>
      </c>
      <c r="J16" s="415" t="s">
        <v>536</v>
      </c>
      <c r="K16" s="415" t="s">
        <v>485</v>
      </c>
      <c r="L16" s="1031"/>
      <c r="M16" s="51" t="s">
        <v>129</v>
      </c>
      <c r="N16" s="86">
        <v>1</v>
      </c>
      <c r="O16" s="602"/>
      <c r="P16" s="86">
        <v>1</v>
      </c>
      <c r="Q16" s="602"/>
      <c r="R16" s="86">
        <v>1</v>
      </c>
      <c r="S16" s="602"/>
      <c r="T16" s="86">
        <v>1</v>
      </c>
      <c r="U16" s="614"/>
      <c r="V16" s="95">
        <f t="shared" si="0"/>
        <v>0</v>
      </c>
      <c r="W16" s="95">
        <f t="shared" si="1"/>
        <v>0</v>
      </c>
      <c r="X16" s="95">
        <f t="shared" si="2"/>
        <v>0</v>
      </c>
      <c r="Y16" s="95">
        <f t="shared" si="3"/>
        <v>0</v>
      </c>
      <c r="Z16" s="95">
        <f t="shared" si="4"/>
        <v>0</v>
      </c>
      <c r="AD16" s="101"/>
      <c r="AE16" s="285"/>
      <c r="AF16" s="195"/>
      <c r="AG16" s="227"/>
    </row>
    <row r="17" spans="1:33" ht="51" customHeight="1">
      <c r="A17" s="786"/>
      <c r="B17" s="789"/>
      <c r="C17" s="788" t="s">
        <v>49</v>
      </c>
      <c r="D17" s="807" t="s">
        <v>320</v>
      </c>
      <c r="E17" s="788" t="s">
        <v>50</v>
      </c>
      <c r="F17" s="788" t="s">
        <v>51</v>
      </c>
      <c r="G17" s="834">
        <v>0.9</v>
      </c>
      <c r="H17" s="849">
        <v>0.9</v>
      </c>
      <c r="I17" s="834" t="s">
        <v>563</v>
      </c>
      <c r="J17" s="50" t="s">
        <v>52</v>
      </c>
      <c r="K17" s="53" t="s">
        <v>53</v>
      </c>
      <c r="L17" s="1031"/>
      <c r="M17" s="53" t="s">
        <v>131</v>
      </c>
      <c r="N17" s="86">
        <v>1</v>
      </c>
      <c r="O17" s="602"/>
      <c r="P17" s="86">
        <v>0</v>
      </c>
      <c r="Q17" s="602"/>
      <c r="R17" s="86">
        <v>0</v>
      </c>
      <c r="S17" s="602"/>
      <c r="T17" s="86">
        <v>0</v>
      </c>
      <c r="U17" s="614"/>
      <c r="V17" s="95">
        <f t="shared" si="0"/>
        <v>0</v>
      </c>
      <c r="W17" s="95" t="str">
        <f t="shared" si="1"/>
        <v>-</v>
      </c>
      <c r="X17" s="95" t="str">
        <f t="shared" si="2"/>
        <v>-</v>
      </c>
      <c r="Y17" s="95" t="str">
        <f t="shared" si="3"/>
        <v>-</v>
      </c>
      <c r="Z17" s="95">
        <f t="shared" si="4"/>
        <v>0</v>
      </c>
      <c r="AA17" s="37"/>
      <c r="AB17" s="37"/>
      <c r="AC17" s="37"/>
      <c r="AD17" s="101"/>
      <c r="AE17" s="285"/>
      <c r="AF17" s="195"/>
      <c r="AG17" s="195"/>
    </row>
    <row r="18" spans="1:33" ht="39.6">
      <c r="A18" s="786"/>
      <c r="B18" s="789"/>
      <c r="C18" s="790"/>
      <c r="D18" s="808"/>
      <c r="E18" s="790"/>
      <c r="F18" s="790"/>
      <c r="G18" s="835"/>
      <c r="H18" s="850"/>
      <c r="I18" s="835"/>
      <c r="J18" s="50" t="s">
        <v>542</v>
      </c>
      <c r="K18" s="53" t="s">
        <v>541</v>
      </c>
      <c r="L18" s="1031"/>
      <c r="M18" s="53" t="s">
        <v>129</v>
      </c>
      <c r="N18" s="86">
        <v>0</v>
      </c>
      <c r="O18" s="602"/>
      <c r="P18" s="86">
        <v>0.75</v>
      </c>
      <c r="Q18" s="602"/>
      <c r="R18" s="86">
        <v>0.8</v>
      </c>
      <c r="S18" s="602"/>
      <c r="T18" s="86">
        <v>0.9</v>
      </c>
      <c r="U18" s="614"/>
      <c r="V18" s="95" t="str">
        <f t="shared" si="0"/>
        <v>-</v>
      </c>
      <c r="W18" s="95">
        <f t="shared" si="1"/>
        <v>0</v>
      </c>
      <c r="X18" s="95">
        <f t="shared" si="2"/>
        <v>0</v>
      </c>
      <c r="Y18" s="95">
        <f t="shared" si="3"/>
        <v>0</v>
      </c>
      <c r="Z18" s="95">
        <f t="shared" si="4"/>
        <v>0</v>
      </c>
      <c r="AA18" s="37"/>
      <c r="AB18" s="37"/>
      <c r="AC18" s="37"/>
      <c r="AD18" s="101"/>
      <c r="AE18" s="285"/>
      <c r="AF18" s="195"/>
      <c r="AG18" s="195"/>
    </row>
    <row r="19" spans="1:33" ht="87.6" customHeight="1">
      <c r="A19" s="791" t="s">
        <v>873</v>
      </c>
      <c r="B19" s="894" t="s">
        <v>62</v>
      </c>
      <c r="C19" s="894" t="s">
        <v>441</v>
      </c>
      <c r="D19" s="894" t="s">
        <v>442</v>
      </c>
      <c r="E19" s="894" t="s">
        <v>70</v>
      </c>
      <c r="F19" s="894" t="s">
        <v>446</v>
      </c>
      <c r="G19" s="979">
        <v>4.0000000000000001E-3</v>
      </c>
      <c r="H19" s="981">
        <v>5.0000000000000001E-3</v>
      </c>
      <c r="I19" s="907" t="s">
        <v>72</v>
      </c>
      <c r="J19" s="517" t="s">
        <v>199</v>
      </c>
      <c r="K19" s="519" t="s">
        <v>164</v>
      </c>
      <c r="L19" s="1031"/>
      <c r="M19" s="58" t="s">
        <v>132</v>
      </c>
      <c r="N19" s="88">
        <v>0.06</v>
      </c>
      <c r="O19" s="630"/>
      <c r="P19" s="90">
        <v>0.06</v>
      </c>
      <c r="Q19" s="666"/>
      <c r="R19" s="90">
        <v>0.06</v>
      </c>
      <c r="S19" s="666"/>
      <c r="T19" s="90">
        <v>0.06</v>
      </c>
      <c r="U19" s="629"/>
      <c r="V19" s="95">
        <f t="shared" si="0"/>
        <v>0</v>
      </c>
      <c r="W19" s="95">
        <f t="shared" si="1"/>
        <v>0</v>
      </c>
      <c r="X19" s="95">
        <f t="shared" si="2"/>
        <v>0</v>
      </c>
      <c r="Y19" s="95">
        <f t="shared" si="3"/>
        <v>0</v>
      </c>
      <c r="Z19" s="95">
        <f t="shared" si="4"/>
        <v>0</v>
      </c>
      <c r="AD19" s="101"/>
      <c r="AE19" s="647"/>
      <c r="AF19" s="195"/>
      <c r="AG19" s="227"/>
    </row>
    <row r="20" spans="1:33" ht="111" customHeight="1">
      <c r="A20" s="809"/>
      <c r="B20" s="896"/>
      <c r="C20" s="896"/>
      <c r="D20" s="896"/>
      <c r="E20" s="895"/>
      <c r="F20" s="895"/>
      <c r="G20" s="980"/>
      <c r="H20" s="982"/>
      <c r="I20" s="908"/>
      <c r="J20" s="62" t="s">
        <v>165</v>
      </c>
      <c r="K20" s="519" t="s">
        <v>166</v>
      </c>
      <c r="L20" s="1031"/>
      <c r="M20" s="196" t="s">
        <v>130</v>
      </c>
      <c r="N20" s="91">
        <v>5.0000000000000001E-3</v>
      </c>
      <c r="O20" s="604"/>
      <c r="P20" s="91">
        <v>5.0000000000000001E-3</v>
      </c>
      <c r="Q20" s="604"/>
      <c r="R20" s="91">
        <v>5.0000000000000001E-3</v>
      </c>
      <c r="S20" s="604"/>
      <c r="T20" s="91">
        <v>5.0000000000000001E-3</v>
      </c>
      <c r="U20" s="616"/>
      <c r="V20" s="95" t="str">
        <f>IF(O20,IF(O20&gt;=0.5%,100%,IF(AND(O20&gt;0.4%),79%,59%)),"-")</f>
        <v>-</v>
      </c>
      <c r="W20" s="95" t="str">
        <f>IF(Q20,IF(Q20&gt;=0.5%,100%,IF(AND(Q20&gt;0.4%),79%,59%)),"-")</f>
        <v>-</v>
      </c>
      <c r="X20" s="95" t="str">
        <f>IF(S20,IF(S20&gt;=0.5%,100%,IF(AND(S20&gt;0.4%),79%,59%)),"-")</f>
        <v>-</v>
      </c>
      <c r="Y20" s="95" t="str">
        <f>IF(U20,IF(U20&gt;=0.5%,100%,IF(AND(U20&gt;0.4%),79%,59%)),"-")</f>
        <v>-</v>
      </c>
      <c r="Z20" s="95" t="str">
        <f t="shared" si="4"/>
        <v>-</v>
      </c>
      <c r="AD20" s="101"/>
      <c r="AE20" s="647"/>
      <c r="AF20" s="195"/>
      <c r="AG20" s="227"/>
    </row>
    <row r="21" spans="1:33" ht="111" customHeight="1">
      <c r="A21" s="791" t="s">
        <v>127</v>
      </c>
      <c r="B21" s="832" t="s">
        <v>78</v>
      </c>
      <c r="C21" s="832" t="s">
        <v>79</v>
      </c>
      <c r="D21" s="832" t="s">
        <v>90</v>
      </c>
      <c r="E21" s="832" t="s">
        <v>91</v>
      </c>
      <c r="F21" s="230" t="s">
        <v>92</v>
      </c>
      <c r="G21" s="184">
        <v>0.3</v>
      </c>
      <c r="H21" s="185">
        <v>0.7</v>
      </c>
      <c r="I21" s="172" t="s">
        <v>195</v>
      </c>
      <c r="J21" s="64" t="s">
        <v>172</v>
      </c>
      <c r="K21" s="64" t="s">
        <v>195</v>
      </c>
      <c r="L21" s="1031"/>
      <c r="M21" s="64" t="s">
        <v>130</v>
      </c>
      <c r="N21" s="92">
        <v>0</v>
      </c>
      <c r="O21" s="602"/>
      <c r="P21" s="92" t="s">
        <v>903</v>
      </c>
      <c r="Q21" s="602"/>
      <c r="R21" s="92">
        <v>0</v>
      </c>
      <c r="S21" s="602"/>
      <c r="T21" s="92" t="s">
        <v>903</v>
      </c>
      <c r="U21" s="602"/>
      <c r="V21" s="95" t="str">
        <f>IF(O21,IF(O21&gt;=90%,100%,59%),"-")</f>
        <v>-</v>
      </c>
      <c r="W21" s="95" t="str">
        <f>IF(Q21,IF(Q21&gt;=90%,100%,59%),"-")</f>
        <v>-</v>
      </c>
      <c r="X21" s="95" t="str">
        <f>IF(S21,IF(S21&gt;=90%,100%,59%),"-")</f>
        <v>-</v>
      </c>
      <c r="Y21" s="95" t="str">
        <f>IF(U21,IF(U21&gt;=90%,100%,59%),"-")</f>
        <v>-</v>
      </c>
      <c r="Z21" s="95" t="str">
        <f t="shared" si="4"/>
        <v>-</v>
      </c>
      <c r="AD21" s="101"/>
      <c r="AE21" s="647"/>
      <c r="AF21" s="195"/>
      <c r="AG21" s="227"/>
    </row>
    <row r="22" spans="1:33" ht="111" customHeight="1">
      <c r="A22" s="809"/>
      <c r="B22" s="833"/>
      <c r="C22" s="833"/>
      <c r="D22" s="833"/>
      <c r="E22" s="833"/>
      <c r="F22" s="64" t="s">
        <v>95</v>
      </c>
      <c r="G22" s="420">
        <v>0.3</v>
      </c>
      <c r="H22" s="419">
        <v>0.7</v>
      </c>
      <c r="I22" s="64" t="s">
        <v>201</v>
      </c>
      <c r="J22" s="64" t="s">
        <v>202</v>
      </c>
      <c r="K22" s="64" t="s">
        <v>251</v>
      </c>
      <c r="L22" s="1031"/>
      <c r="M22" s="64" t="s">
        <v>130</v>
      </c>
      <c r="N22" s="92">
        <v>0.8</v>
      </c>
      <c r="O22" s="602"/>
      <c r="P22" s="92">
        <v>0.8</v>
      </c>
      <c r="Q22" s="602"/>
      <c r="R22" s="92">
        <v>0.8</v>
      </c>
      <c r="S22" s="602"/>
      <c r="T22" s="92">
        <v>0.8</v>
      </c>
      <c r="U22" s="602"/>
      <c r="V22" s="95">
        <f t="shared" si="0"/>
        <v>0</v>
      </c>
      <c r="W22" s="95">
        <f t="shared" si="1"/>
        <v>0</v>
      </c>
      <c r="X22" s="95">
        <f t="shared" si="2"/>
        <v>0</v>
      </c>
      <c r="Y22" s="95">
        <f t="shared" si="3"/>
        <v>0</v>
      </c>
      <c r="Z22" s="95">
        <f t="shared" si="4"/>
        <v>0</v>
      </c>
      <c r="AD22" s="101"/>
      <c r="AE22" s="647"/>
      <c r="AF22" s="195"/>
      <c r="AG22" s="227"/>
    </row>
    <row r="23" spans="1:33" ht="67.95" customHeight="1">
      <c r="A23" s="791" t="s">
        <v>128</v>
      </c>
      <c r="B23" s="847" t="s">
        <v>444</v>
      </c>
      <c r="C23" s="847" t="s">
        <v>445</v>
      </c>
      <c r="D23" s="956" t="s">
        <v>99</v>
      </c>
      <c r="E23" s="956" t="s">
        <v>100</v>
      </c>
      <c r="F23" s="1027" t="s">
        <v>101</v>
      </c>
      <c r="G23" s="1028">
        <v>0.7</v>
      </c>
      <c r="H23" s="1029">
        <v>0.8</v>
      </c>
      <c r="I23" s="1020" t="s">
        <v>173</v>
      </c>
      <c r="J23" s="972" t="s">
        <v>103</v>
      </c>
      <c r="K23" s="70" t="s">
        <v>911</v>
      </c>
      <c r="L23" s="1031"/>
      <c r="M23" s="70" t="s">
        <v>132</v>
      </c>
      <c r="N23" s="93">
        <v>0</v>
      </c>
      <c r="O23" s="605"/>
      <c r="P23" s="94">
        <v>0</v>
      </c>
      <c r="Q23" s="608"/>
      <c r="R23" s="93">
        <v>1</v>
      </c>
      <c r="S23" s="605"/>
      <c r="T23" s="94">
        <v>1</v>
      </c>
      <c r="U23" s="618"/>
      <c r="V23" s="95" t="str">
        <f t="shared" si="0"/>
        <v>-</v>
      </c>
      <c r="W23" s="95" t="str">
        <f t="shared" si="1"/>
        <v>-</v>
      </c>
      <c r="X23" s="95">
        <f t="shared" si="2"/>
        <v>0</v>
      </c>
      <c r="Y23" s="95">
        <f t="shared" si="3"/>
        <v>0</v>
      </c>
      <c r="Z23" s="95">
        <f t="shared" si="4"/>
        <v>0</v>
      </c>
      <c r="AD23" s="101"/>
      <c r="AE23" s="285"/>
      <c r="AF23" s="195"/>
      <c r="AG23" s="227"/>
    </row>
    <row r="24" spans="1:33" ht="60" customHeight="1">
      <c r="A24" s="792"/>
      <c r="B24" s="983"/>
      <c r="C24" s="983"/>
      <c r="D24" s="956"/>
      <c r="E24" s="956"/>
      <c r="F24" s="1027"/>
      <c r="G24" s="1028"/>
      <c r="H24" s="1029"/>
      <c r="I24" s="1020"/>
      <c r="J24" s="978"/>
      <c r="K24" s="423" t="s">
        <v>790</v>
      </c>
      <c r="L24" s="1031"/>
      <c r="M24" s="70" t="s">
        <v>130</v>
      </c>
      <c r="N24" s="166">
        <v>0</v>
      </c>
      <c r="O24" s="640"/>
      <c r="P24" s="134">
        <v>0</v>
      </c>
      <c r="Q24" s="626"/>
      <c r="R24" s="134">
        <v>0</v>
      </c>
      <c r="S24" s="626"/>
      <c r="T24" s="134">
        <v>1</v>
      </c>
      <c r="U24" s="639"/>
      <c r="V24" s="95" t="str">
        <f t="shared" si="0"/>
        <v>-</v>
      </c>
      <c r="W24" s="95" t="str">
        <f t="shared" si="1"/>
        <v>-</v>
      </c>
      <c r="X24" s="95" t="str">
        <f t="shared" si="2"/>
        <v>-</v>
      </c>
      <c r="Y24" s="95">
        <f t="shared" si="3"/>
        <v>0</v>
      </c>
      <c r="Z24" s="95">
        <f t="shared" si="4"/>
        <v>0</v>
      </c>
      <c r="AD24" s="101"/>
      <c r="AE24" s="647"/>
      <c r="AF24" s="195"/>
      <c r="AG24" s="227"/>
    </row>
    <row r="25" spans="1:33" ht="95.25" customHeight="1">
      <c r="A25" s="792"/>
      <c r="B25" s="983"/>
      <c r="C25" s="983"/>
      <c r="D25" s="68" t="s">
        <v>609</v>
      </c>
      <c r="E25" s="68" t="s">
        <v>610</v>
      </c>
      <c r="F25" s="68" t="s">
        <v>611</v>
      </c>
      <c r="G25" s="68">
        <v>0.5</v>
      </c>
      <c r="H25" s="69">
        <v>1</v>
      </c>
      <c r="I25" s="70" t="s">
        <v>674</v>
      </c>
      <c r="J25" s="70" t="s">
        <v>672</v>
      </c>
      <c r="K25" s="534" t="s">
        <v>673</v>
      </c>
      <c r="L25" s="1031"/>
      <c r="M25" s="70" t="s">
        <v>591</v>
      </c>
      <c r="N25" s="166">
        <v>0</v>
      </c>
      <c r="O25" s="640"/>
      <c r="P25" s="134">
        <v>0</v>
      </c>
      <c r="Q25" s="628"/>
      <c r="R25" s="134">
        <v>0</v>
      </c>
      <c r="S25" s="628"/>
      <c r="T25" s="134">
        <v>1</v>
      </c>
      <c r="U25" s="628"/>
      <c r="V25" s="95" t="str">
        <f t="shared" ref="V25:V26" si="15">IFERROR((O25*100%)/N25,"-")</f>
        <v>-</v>
      </c>
      <c r="W25" s="95" t="str">
        <f t="shared" ref="W25" si="16">IFERROR((Q25*100%)/P25,"-")</f>
        <v>-</v>
      </c>
      <c r="X25" s="95" t="str">
        <f t="shared" ref="X25" si="17">IFERROR((S25*100%)/R25,"-")</f>
        <v>-</v>
      </c>
      <c r="Y25" s="95">
        <f t="shared" ref="Y25" si="18">IFERROR((U25*100%)/T25,"-")</f>
        <v>0</v>
      </c>
      <c r="Z25" s="95">
        <f t="shared" si="4"/>
        <v>0</v>
      </c>
      <c r="AD25" s="101"/>
      <c r="AE25" s="285"/>
      <c r="AF25" s="195"/>
      <c r="AG25" s="227"/>
    </row>
    <row r="26" spans="1:33" ht="97.5" customHeight="1">
      <c r="A26" s="809"/>
      <c r="B26" s="848"/>
      <c r="C26" s="848"/>
      <c r="D26" s="528" t="s">
        <v>954</v>
      </c>
      <c r="E26" s="535" t="s">
        <v>956</v>
      </c>
      <c r="F26" s="535" t="s">
        <v>957</v>
      </c>
      <c r="G26" s="536">
        <v>0.8</v>
      </c>
      <c r="H26" s="536" t="s">
        <v>955</v>
      </c>
      <c r="I26" s="535" t="s">
        <v>957</v>
      </c>
      <c r="J26" s="530" t="s">
        <v>958</v>
      </c>
      <c r="K26" s="530" t="s">
        <v>959</v>
      </c>
      <c r="L26" s="1032"/>
      <c r="M26" s="354" t="s">
        <v>1048</v>
      </c>
      <c r="N26" s="166">
        <v>1</v>
      </c>
      <c r="O26" s="623"/>
      <c r="P26" s="134">
        <v>1</v>
      </c>
      <c r="Q26" s="626"/>
      <c r="R26" s="134">
        <v>1</v>
      </c>
      <c r="S26" s="628"/>
      <c r="T26" s="134">
        <v>1</v>
      </c>
      <c r="U26" s="628"/>
      <c r="V26" s="95">
        <f t="shared" si="15"/>
        <v>0</v>
      </c>
      <c r="W26" s="95"/>
      <c r="X26" s="95"/>
      <c r="Y26" s="95"/>
      <c r="Z26" s="95"/>
      <c r="AD26" s="101"/>
      <c r="AE26" s="285"/>
      <c r="AF26" s="195"/>
      <c r="AG26" s="227"/>
    </row>
    <row r="27" spans="1:33" ht="57.75" customHeight="1">
      <c r="A27" s="102"/>
      <c r="B27" s="102"/>
      <c r="C27" s="1043" t="s">
        <v>332</v>
      </c>
      <c r="D27" s="1043"/>
      <c r="E27" s="1043"/>
      <c r="F27" s="1043"/>
      <c r="G27" s="1043"/>
      <c r="H27" s="1043"/>
      <c r="I27" s="1043"/>
      <c r="J27" s="1043"/>
      <c r="K27" s="1043"/>
      <c r="L27" s="1043"/>
      <c r="M27" s="1043"/>
      <c r="N27" s="102"/>
      <c r="O27" s="102"/>
      <c r="P27" s="102"/>
      <c r="Q27" s="102"/>
      <c r="R27" s="102"/>
      <c r="S27" s="102"/>
      <c r="T27" s="102"/>
      <c r="U27" s="102"/>
      <c r="V27" s="40" t="str">
        <f t="shared" si="0"/>
        <v>-</v>
      </c>
      <c r="W27" s="40" t="str">
        <f t="shared" si="1"/>
        <v>-</v>
      </c>
      <c r="X27" s="40" t="str">
        <f t="shared" si="2"/>
        <v>-</v>
      </c>
      <c r="Y27" s="40" t="str">
        <f t="shared" si="3"/>
        <v>-</v>
      </c>
      <c r="Z27" s="300">
        <f>AVERAGE(Z4:Z26)</f>
        <v>0</v>
      </c>
      <c r="AD27" s="101"/>
      <c r="AE27" s="647"/>
      <c r="AF27" s="195"/>
      <c r="AG27" s="227"/>
    </row>
    <row r="28" spans="1:33" ht="13.8">
      <c r="A28" s="1021" t="s">
        <v>209</v>
      </c>
      <c r="B28" s="1022"/>
      <c r="C28" s="1023"/>
      <c r="D28" s="1023"/>
      <c r="E28" s="1023"/>
      <c r="F28" s="1023"/>
      <c r="G28" s="1023"/>
      <c r="H28" s="1023"/>
      <c r="I28" s="1023"/>
      <c r="J28" s="1024"/>
      <c r="AD28" s="101"/>
      <c r="AE28" s="647"/>
      <c r="AF28" s="195"/>
      <c r="AG28" s="227"/>
    </row>
    <row r="29" spans="1:33" ht="15" customHeight="1">
      <c r="A29" s="1033" t="s">
        <v>250</v>
      </c>
      <c r="B29" s="1034"/>
      <c r="C29" s="1034"/>
      <c r="D29" s="1034"/>
      <c r="E29" s="1034"/>
      <c r="F29" s="1034"/>
      <c r="G29" s="1034"/>
      <c r="H29" s="1034"/>
      <c r="I29" s="1034"/>
      <c r="J29" s="1035"/>
      <c r="AD29" s="101"/>
      <c r="AE29" s="285"/>
      <c r="AF29" s="195"/>
      <c r="AG29" s="227"/>
    </row>
    <row r="30" spans="1:33" ht="13.8">
      <c r="A30" s="1036"/>
      <c r="B30" s="1037"/>
      <c r="C30" s="1037"/>
      <c r="D30" s="1037"/>
      <c r="E30" s="1037"/>
      <c r="F30" s="1037"/>
      <c r="G30" s="1037"/>
      <c r="H30" s="1037"/>
      <c r="I30" s="1037"/>
      <c r="J30" s="1038"/>
      <c r="AD30" s="101"/>
      <c r="AE30" s="647"/>
      <c r="AF30" s="195"/>
      <c r="AG30" s="227"/>
    </row>
    <row r="31" spans="1:33" ht="13.8">
      <c r="A31" s="1039"/>
      <c r="B31" s="1040"/>
      <c r="C31" s="1040"/>
      <c r="D31" s="1040"/>
      <c r="E31" s="1040"/>
      <c r="F31" s="1040"/>
      <c r="G31" s="1040"/>
      <c r="H31" s="1040"/>
      <c r="I31" s="1040"/>
      <c r="J31" s="1041"/>
      <c r="AD31" s="101"/>
      <c r="AE31" s="647"/>
      <c r="AF31" s="195"/>
      <c r="AG31" s="227"/>
    </row>
    <row r="32" spans="1:33" ht="45.75" customHeight="1">
      <c r="A32" s="793" t="s">
        <v>670</v>
      </c>
      <c r="B32" s="793" t="s">
        <v>668</v>
      </c>
      <c r="C32" s="793" t="s">
        <v>340</v>
      </c>
      <c r="D32" s="793" t="s">
        <v>0</v>
      </c>
      <c r="E32" s="793" t="s">
        <v>654</v>
      </c>
      <c r="F32" s="793" t="s">
        <v>832</v>
      </c>
      <c r="G32" s="793" t="s">
        <v>1</v>
      </c>
      <c r="H32" s="793" t="s">
        <v>645</v>
      </c>
      <c r="I32" s="793" t="s">
        <v>125</v>
      </c>
      <c r="J32" s="793" t="s">
        <v>812</v>
      </c>
      <c r="K32" s="793" t="s">
        <v>805</v>
      </c>
      <c r="L32" s="838" t="s">
        <v>432</v>
      </c>
      <c r="M32" s="793" t="s">
        <v>2</v>
      </c>
      <c r="N32" s="793" t="s">
        <v>210</v>
      </c>
      <c r="O32" s="793" t="s">
        <v>645</v>
      </c>
      <c r="P32" s="815" t="s">
        <v>3</v>
      </c>
      <c r="Q32" s="816"/>
      <c r="R32" s="816"/>
      <c r="S32" s="816"/>
      <c r="T32" s="816"/>
      <c r="U32" s="816"/>
      <c r="V32" s="816"/>
      <c r="W32" s="817"/>
      <c r="X32" s="818" t="s">
        <v>1007</v>
      </c>
      <c r="Y32" s="819"/>
      <c r="Z32" s="819"/>
      <c r="AA32" s="819"/>
      <c r="AB32" s="820"/>
      <c r="AD32" s="101"/>
      <c r="AE32" s="285"/>
      <c r="AF32" s="195"/>
      <c r="AG32" s="227"/>
    </row>
    <row r="33" spans="1:35" ht="52.8">
      <c r="A33" s="794"/>
      <c r="B33" s="794"/>
      <c r="C33" s="794"/>
      <c r="D33" s="794"/>
      <c r="E33" s="794"/>
      <c r="F33" s="794"/>
      <c r="G33" s="794"/>
      <c r="H33" s="794"/>
      <c r="I33" s="794"/>
      <c r="J33" s="794"/>
      <c r="K33" s="794"/>
      <c r="L33" s="839"/>
      <c r="M33" s="794"/>
      <c r="N33" s="794"/>
      <c r="O33" s="794"/>
      <c r="P33" s="38" t="s">
        <v>143</v>
      </c>
      <c r="Q33" s="38" t="s">
        <v>145</v>
      </c>
      <c r="R33" s="38" t="s">
        <v>144</v>
      </c>
      <c r="S33" s="38" t="s">
        <v>146</v>
      </c>
      <c r="T33" s="38" t="s">
        <v>147</v>
      </c>
      <c r="U33" s="38" t="s">
        <v>148</v>
      </c>
      <c r="V33" s="38" t="s">
        <v>149</v>
      </c>
      <c r="W33" s="38" t="s">
        <v>150</v>
      </c>
      <c r="X33" s="38" t="s">
        <v>458</v>
      </c>
      <c r="Y33" s="38" t="s">
        <v>454</v>
      </c>
      <c r="Z33" s="38" t="s">
        <v>455</v>
      </c>
      <c r="AA33" s="38" t="s">
        <v>456</v>
      </c>
      <c r="AB33" s="38" t="s">
        <v>457</v>
      </c>
      <c r="AD33" s="101"/>
      <c r="AE33" s="647"/>
      <c r="AF33" s="195"/>
      <c r="AG33" s="227"/>
    </row>
    <row r="34" spans="1:35" ht="140.25" customHeight="1">
      <c r="A34" s="878" t="s">
        <v>127</v>
      </c>
      <c r="B34" s="1042" t="s">
        <v>78</v>
      </c>
      <c r="C34" s="855" t="s">
        <v>79</v>
      </c>
      <c r="D34" s="855" t="s">
        <v>253</v>
      </c>
      <c r="E34" s="855" t="s">
        <v>91</v>
      </c>
      <c r="F34" s="855" t="s">
        <v>92</v>
      </c>
      <c r="G34" s="856">
        <v>0.3</v>
      </c>
      <c r="H34" s="856">
        <v>0.7</v>
      </c>
      <c r="I34" s="855" t="s">
        <v>252</v>
      </c>
      <c r="J34" s="741" t="s">
        <v>1083</v>
      </c>
      <c r="K34" s="39" t="s">
        <v>1084</v>
      </c>
      <c r="L34" s="839"/>
      <c r="M34" s="39" t="s">
        <v>591</v>
      </c>
      <c r="N34" s="43" t="s">
        <v>675</v>
      </c>
      <c r="O34" s="44" t="s">
        <v>1049</v>
      </c>
      <c r="P34" s="244" t="s">
        <v>1050</v>
      </c>
      <c r="Q34" s="191"/>
      <c r="R34" s="244" t="s">
        <v>1050</v>
      </c>
      <c r="S34" s="191"/>
      <c r="T34" s="244" t="s">
        <v>1050</v>
      </c>
      <c r="U34" s="191"/>
      <c r="V34" s="244" t="s">
        <v>1050</v>
      </c>
      <c r="W34" s="329"/>
      <c r="X34" s="40" t="str">
        <f>IF(Q34,IF(Q34&lt;=5%,100%,0%),"-")</f>
        <v>-</v>
      </c>
      <c r="Y34" s="40" t="str">
        <f>IF(S34,IF(S34&lt;=5%,100%,0%),"-")</f>
        <v>-</v>
      </c>
      <c r="Z34" s="40" t="str">
        <f>IF(U34,IF(U34&lt;=5%,100%,0%),"-")</f>
        <v>-</v>
      </c>
      <c r="AA34" s="40" t="str">
        <f>IF(W34,IF(W34&lt;=5%,100%,0%),"-")</f>
        <v>-</v>
      </c>
      <c r="AB34" s="40" t="str">
        <f>IFERROR(AVERAGE(X34:AA34),"-")</f>
        <v>-</v>
      </c>
      <c r="AD34" s="101"/>
      <c r="AE34" s="647"/>
      <c r="AF34" s="195"/>
      <c r="AG34" s="227"/>
    </row>
    <row r="35" spans="1:35" ht="106.5" customHeight="1">
      <c r="A35" s="878"/>
      <c r="B35" s="1042"/>
      <c r="C35" s="855"/>
      <c r="D35" s="855"/>
      <c r="E35" s="855"/>
      <c r="F35" s="855"/>
      <c r="G35" s="856"/>
      <c r="H35" s="855"/>
      <c r="I35" s="855"/>
      <c r="J35" s="741" t="s">
        <v>262</v>
      </c>
      <c r="K35" s="39" t="s">
        <v>1085</v>
      </c>
      <c r="L35" s="839"/>
      <c r="M35" s="39" t="s">
        <v>591</v>
      </c>
      <c r="N35" s="43" t="s">
        <v>676</v>
      </c>
      <c r="O35" s="453" t="s">
        <v>1051</v>
      </c>
      <c r="P35" s="302" t="s">
        <v>1052</v>
      </c>
      <c r="Q35" s="222"/>
      <c r="R35" s="302" t="s">
        <v>1052</v>
      </c>
      <c r="S35" s="222"/>
      <c r="T35" s="302" t="s">
        <v>1052</v>
      </c>
      <c r="U35" s="222"/>
      <c r="V35" s="302" t="s">
        <v>1052</v>
      </c>
      <c r="W35" s="332"/>
      <c r="X35" s="40" t="str">
        <f>IF(Q35,IF(Q35&lt;=7%,100%,0%),"-")</f>
        <v>-</v>
      </c>
      <c r="Y35" s="40" t="str">
        <f>IF(S35,IF(S35&lt;=7%,100%,0%),"-")</f>
        <v>-</v>
      </c>
      <c r="Z35" s="40" t="str">
        <f>IF(U35,IF(U35&lt;=7%,100%,0%),"-")</f>
        <v>-</v>
      </c>
      <c r="AA35" s="40" t="str">
        <f>IF(W35,IF(W35&lt;=7%,100%,0%),"-")</f>
        <v>-</v>
      </c>
      <c r="AB35" s="40" t="str">
        <f t="shared" ref="AB35:AB42" si="19">IFERROR(AVERAGE(X35:AA35),"-")</f>
        <v>-</v>
      </c>
      <c r="AD35" s="101"/>
      <c r="AE35" s="285"/>
      <c r="AF35" s="195"/>
      <c r="AG35" s="227"/>
      <c r="AI35" s="117"/>
    </row>
    <row r="36" spans="1:35" ht="117" customHeight="1">
      <c r="A36" s="878"/>
      <c r="B36" s="1042"/>
      <c r="C36" s="855"/>
      <c r="D36" s="855"/>
      <c r="E36" s="855"/>
      <c r="F36" s="855"/>
      <c r="G36" s="856"/>
      <c r="H36" s="855"/>
      <c r="I36" s="855"/>
      <c r="J36" s="39" t="s">
        <v>263</v>
      </c>
      <c r="K36" s="39" t="s">
        <v>1086</v>
      </c>
      <c r="L36" s="839"/>
      <c r="M36" s="39" t="s">
        <v>591</v>
      </c>
      <c r="N36" s="43" t="s">
        <v>677</v>
      </c>
      <c r="O36" s="453" t="s">
        <v>232</v>
      </c>
      <c r="P36" s="302" t="s">
        <v>401</v>
      </c>
      <c r="Q36" s="222"/>
      <c r="R36" s="302">
        <v>0.9</v>
      </c>
      <c r="S36" s="222"/>
      <c r="T36" s="302">
        <v>0.9</v>
      </c>
      <c r="U36" s="222"/>
      <c r="V36" s="302">
        <v>0.9</v>
      </c>
      <c r="W36" s="332"/>
      <c r="X36" s="95" t="str">
        <f>IF(Q36,IF(Q36&gt;=90%,100%,0%),"-")</f>
        <v>-</v>
      </c>
      <c r="Y36" s="95" t="str">
        <f>IF(S36,IF(S36&gt;=90%,100%,0%),"-")</f>
        <v>-</v>
      </c>
      <c r="Z36" s="95" t="str">
        <f>IF(U36,IF(U36&gt;=90%,100%,0%),"-")</f>
        <v>-</v>
      </c>
      <c r="AA36" s="95" t="str">
        <f>IF(W36,IF(W36&gt;=90%,100%,0%),"-")</f>
        <v>-</v>
      </c>
      <c r="AB36" s="40" t="str">
        <f t="shared" si="19"/>
        <v>-</v>
      </c>
      <c r="AD36" s="101"/>
      <c r="AE36" s="647"/>
      <c r="AF36" s="195"/>
      <c r="AG36" s="227"/>
    </row>
    <row r="37" spans="1:35" ht="112.5" customHeight="1">
      <c r="A37" s="878"/>
      <c r="B37" s="1042"/>
      <c r="C37" s="855"/>
      <c r="D37" s="855"/>
      <c r="E37" s="855"/>
      <c r="F37" s="855"/>
      <c r="G37" s="856"/>
      <c r="H37" s="855"/>
      <c r="I37" s="855"/>
      <c r="J37" s="39" t="s">
        <v>264</v>
      </c>
      <c r="K37" s="742" t="s">
        <v>1055</v>
      </c>
      <c r="L37" s="839"/>
      <c r="M37" s="39" t="s">
        <v>591</v>
      </c>
      <c r="N37" s="43" t="s">
        <v>678</v>
      </c>
      <c r="O37" s="453" t="s">
        <v>679</v>
      </c>
      <c r="P37" s="302">
        <v>0.9</v>
      </c>
      <c r="Q37" s="303"/>
      <c r="R37" s="302">
        <v>0.9</v>
      </c>
      <c r="S37" s="303"/>
      <c r="T37" s="302">
        <v>0.9</v>
      </c>
      <c r="U37" s="222"/>
      <c r="V37" s="302">
        <v>0.9</v>
      </c>
      <c r="W37" s="332"/>
      <c r="X37" s="95" t="str">
        <f>IF(Q37,IF(Q37&lt;=30%,0%,IF(Q37&lt;55%,59%,IF(Q37&lt;90%,79%,IF(Q37&gt;=90%,100%)))),"-")</f>
        <v>-</v>
      </c>
      <c r="Y37" s="95" t="str">
        <f>IF(S37,IF(S37&lt;=30%,0%,IF(S37&lt;55%,59%,IF(S37&lt;90%,79%,IF(S37&gt;=90%,100%)))),"-")</f>
        <v>-</v>
      </c>
      <c r="Z37" s="95" t="str">
        <f>IF(U37,IF(U37&lt;=30%,0%,IF(U37&lt;55%,59%,IF(U37&lt;90%,79%,IF(U37&gt;=90%,100%)))),"-")</f>
        <v>-</v>
      </c>
      <c r="AA37" s="95" t="str">
        <f>IF(W37,IF(W37&lt;=30%,0%,IF(W37&lt;55%,59%,IF(W37&lt;90%,79%,IF(W37&gt;=90%,100%)))),"-")</f>
        <v>-</v>
      </c>
      <c r="AB37" s="40" t="str">
        <f t="shared" si="19"/>
        <v>-</v>
      </c>
      <c r="AD37" s="101"/>
      <c r="AE37" s="647"/>
      <c r="AF37" s="195"/>
      <c r="AG37" s="227"/>
    </row>
    <row r="38" spans="1:35" ht="118.5" customHeight="1">
      <c r="A38" s="878"/>
      <c r="B38" s="1042"/>
      <c r="C38" s="855"/>
      <c r="D38" s="855"/>
      <c r="E38" s="855"/>
      <c r="F38" s="855"/>
      <c r="G38" s="856"/>
      <c r="H38" s="855"/>
      <c r="I38" s="855"/>
      <c r="J38" s="39" t="s">
        <v>1053</v>
      </c>
      <c r="K38" s="737" t="s">
        <v>1054</v>
      </c>
      <c r="L38" s="839"/>
      <c r="M38" s="39" t="s">
        <v>591</v>
      </c>
      <c r="N38" s="43" t="s">
        <v>680</v>
      </c>
      <c r="O38" s="457">
        <v>1</v>
      </c>
      <c r="P38" s="302">
        <v>1</v>
      </c>
      <c r="Q38" s="222"/>
      <c r="R38" s="302">
        <v>1</v>
      </c>
      <c r="S38" s="222"/>
      <c r="T38" s="302">
        <v>1</v>
      </c>
      <c r="U38" s="222"/>
      <c r="V38" s="302">
        <v>1</v>
      </c>
      <c r="W38" s="332"/>
      <c r="X38" s="40">
        <f t="shared" ref="X38:X39" si="20">IFERROR((Q38*100%)/P38,"-")</f>
        <v>0</v>
      </c>
      <c r="Y38" s="40">
        <f t="shared" ref="Y38:Y39" si="21">IFERROR((S38*100%)/R38,"-")</f>
        <v>0</v>
      </c>
      <c r="Z38" s="40">
        <f t="shared" ref="Z38:Z39" si="22">IFERROR((U38*100%)/T38,"-")</f>
        <v>0</v>
      </c>
      <c r="AA38" s="40">
        <f t="shared" ref="AA38:AA39" si="23">IFERROR((W38*100%)/V38,"-")</f>
        <v>0</v>
      </c>
      <c r="AB38" s="40">
        <f t="shared" si="19"/>
        <v>0</v>
      </c>
      <c r="AD38" s="101"/>
      <c r="AE38" s="285"/>
      <c r="AF38" s="195"/>
      <c r="AG38" s="227"/>
    </row>
    <row r="39" spans="1:35" ht="115.5" customHeight="1">
      <c r="A39" s="878"/>
      <c r="B39" s="1042"/>
      <c r="C39" s="855"/>
      <c r="D39" s="855"/>
      <c r="E39" s="855"/>
      <c r="F39" s="855"/>
      <c r="G39" s="856"/>
      <c r="H39" s="855"/>
      <c r="I39" s="855"/>
      <c r="J39" s="39" t="s">
        <v>265</v>
      </c>
      <c r="K39" s="39" t="s">
        <v>1056</v>
      </c>
      <c r="L39" s="839"/>
      <c r="M39" s="39" t="s">
        <v>591</v>
      </c>
      <c r="N39" s="43">
        <v>1</v>
      </c>
      <c r="O39" s="43">
        <v>1</v>
      </c>
      <c r="P39" s="302">
        <v>1</v>
      </c>
      <c r="Q39" s="222"/>
      <c r="R39" s="302">
        <v>1</v>
      </c>
      <c r="S39" s="222"/>
      <c r="T39" s="302">
        <v>1</v>
      </c>
      <c r="U39" s="222"/>
      <c r="V39" s="302">
        <v>1</v>
      </c>
      <c r="W39" s="332"/>
      <c r="X39" s="40">
        <f t="shared" si="20"/>
        <v>0</v>
      </c>
      <c r="Y39" s="40">
        <f t="shared" si="21"/>
        <v>0</v>
      </c>
      <c r="Z39" s="40">
        <f t="shared" si="22"/>
        <v>0</v>
      </c>
      <c r="AA39" s="40">
        <f t="shared" si="23"/>
        <v>0</v>
      </c>
      <c r="AB39" s="40">
        <f t="shared" si="19"/>
        <v>0</v>
      </c>
      <c r="AD39" s="101"/>
      <c r="AE39" s="647"/>
      <c r="AF39" s="195"/>
      <c r="AG39" s="227"/>
    </row>
    <row r="40" spans="1:35" ht="135.75" customHeight="1">
      <c r="A40" s="878"/>
      <c r="B40" s="1042"/>
      <c r="C40" s="855"/>
      <c r="D40" s="855"/>
      <c r="E40" s="855"/>
      <c r="F40" s="855"/>
      <c r="G40" s="856"/>
      <c r="H40" s="855"/>
      <c r="I40" s="855"/>
      <c r="J40" s="353" t="s">
        <v>643</v>
      </c>
      <c r="K40" s="39" t="s">
        <v>230</v>
      </c>
      <c r="L40" s="839"/>
      <c r="M40" s="39" t="s">
        <v>591</v>
      </c>
      <c r="N40" s="43" t="s">
        <v>681</v>
      </c>
      <c r="O40" s="43">
        <v>0.8</v>
      </c>
      <c r="P40" s="302">
        <v>0</v>
      </c>
      <c r="Q40" s="222"/>
      <c r="R40" s="302">
        <v>0</v>
      </c>
      <c r="S40" s="222"/>
      <c r="T40" s="302">
        <v>0</v>
      </c>
      <c r="U40" s="222"/>
      <c r="V40" s="302">
        <v>0.8</v>
      </c>
      <c r="W40" s="332"/>
      <c r="X40" s="40" t="str">
        <f>IF(Q40,IF(Q40&gt;=80%,100%,0%),"-")</f>
        <v>-</v>
      </c>
      <c r="Y40" s="40" t="str">
        <f>IF(S40,IF(S40&gt;=80%,100%,0%),"-")</f>
        <v>-</v>
      </c>
      <c r="Z40" s="40" t="str">
        <f>IF(U40,IF(U40&gt;=80%,100%,0%),"-")</f>
        <v>-</v>
      </c>
      <c r="AA40" s="40" t="str">
        <f>IF(W40,IF(W40&gt;=80%,100%,0%),"-")</f>
        <v>-</v>
      </c>
      <c r="AB40" s="40" t="str">
        <f t="shared" si="19"/>
        <v>-</v>
      </c>
      <c r="AD40" s="101"/>
      <c r="AE40" s="647"/>
      <c r="AF40" s="195"/>
      <c r="AG40" s="227"/>
    </row>
    <row r="41" spans="1:35" ht="180.75" customHeight="1">
      <c r="A41" s="878"/>
      <c r="B41" s="1042"/>
      <c r="C41" s="855"/>
      <c r="D41" s="855"/>
      <c r="E41" s="855"/>
      <c r="F41" s="855"/>
      <c r="G41" s="856"/>
      <c r="H41" s="855"/>
      <c r="I41" s="855"/>
      <c r="J41" s="741" t="s">
        <v>594</v>
      </c>
      <c r="K41" s="39" t="s">
        <v>552</v>
      </c>
      <c r="L41" s="839"/>
      <c r="M41" s="39" t="s">
        <v>591</v>
      </c>
      <c r="N41" s="352" t="s">
        <v>681</v>
      </c>
      <c r="O41" s="43">
        <v>0.83</v>
      </c>
      <c r="P41" s="302">
        <v>0</v>
      </c>
      <c r="Q41" s="222"/>
      <c r="R41" s="302">
        <v>0</v>
      </c>
      <c r="S41" s="222"/>
      <c r="T41" s="302">
        <v>0</v>
      </c>
      <c r="U41" s="222"/>
      <c r="V41" s="302">
        <v>0.8</v>
      </c>
      <c r="W41" s="332"/>
      <c r="X41" s="40" t="str">
        <f>IF(Q41,IF(Q41&gt;=80%,100%,0%),"-")</f>
        <v>-</v>
      </c>
      <c r="Y41" s="40" t="str">
        <f>IF(S41,IF(S41&gt;=80%,100%,0%),"-")</f>
        <v>-</v>
      </c>
      <c r="Z41" s="40" t="str">
        <f>IF(U41,IF(U41&gt;=80%,100%,0%),"-")</f>
        <v>-</v>
      </c>
      <c r="AA41" s="40" t="str">
        <f>IF(W41,IF(W41&gt;=80%,100%,0%),"-")</f>
        <v>-</v>
      </c>
      <c r="AB41" s="40" t="str">
        <f>AA41</f>
        <v>-</v>
      </c>
      <c r="AC41" s="117"/>
      <c r="AD41" s="101"/>
      <c r="AE41" s="285"/>
      <c r="AF41" s="195"/>
      <c r="AG41" s="227"/>
    </row>
    <row r="42" spans="1:35" ht="144" customHeight="1">
      <c r="A42" s="878"/>
      <c r="B42" s="1042"/>
      <c r="C42" s="855"/>
      <c r="D42" s="855"/>
      <c r="E42" s="855"/>
      <c r="F42" s="855"/>
      <c r="G42" s="856"/>
      <c r="H42" s="855"/>
      <c r="I42" s="855"/>
      <c r="J42" s="353" t="s">
        <v>266</v>
      </c>
      <c r="K42" s="39" t="s">
        <v>231</v>
      </c>
      <c r="L42" s="839"/>
      <c r="M42" s="39" t="s">
        <v>591</v>
      </c>
      <c r="N42" s="43">
        <v>0.9</v>
      </c>
      <c r="O42" s="44" t="s">
        <v>232</v>
      </c>
      <c r="P42" s="302">
        <v>0.9</v>
      </c>
      <c r="Q42" s="303"/>
      <c r="R42" s="302">
        <v>0.9</v>
      </c>
      <c r="S42" s="303"/>
      <c r="T42" s="302">
        <v>0.9</v>
      </c>
      <c r="U42" s="303"/>
      <c r="V42" s="302">
        <v>0.9</v>
      </c>
      <c r="W42" s="78"/>
      <c r="X42" s="40" t="str">
        <f>IF(Q42,IF(Q42&gt;=90%,100%,0%),"-")</f>
        <v>-</v>
      </c>
      <c r="Y42" s="40" t="str">
        <f>IF(S42,IF(S42&gt;=90%,100%,0%),"-")</f>
        <v>-</v>
      </c>
      <c r="Z42" s="40" t="str">
        <f>IF(U42,IF(U42&gt;=90%,100%,0%),"-")</f>
        <v>-</v>
      </c>
      <c r="AA42" s="40" t="str">
        <f>IF(W42,IF(W42&gt;=90%,100%,0%),"-")</f>
        <v>-</v>
      </c>
      <c r="AB42" s="40" t="str">
        <f t="shared" si="19"/>
        <v>-</v>
      </c>
      <c r="AD42" s="101"/>
      <c r="AE42" s="647"/>
      <c r="AF42" s="195"/>
      <c r="AG42" s="227"/>
    </row>
    <row r="43" spans="1:35" ht="111.75" customHeight="1">
      <c r="A43" s="878"/>
      <c r="B43" s="284"/>
      <c r="C43" s="284"/>
      <c r="D43" s="284"/>
      <c r="E43" s="284"/>
      <c r="F43" s="284"/>
      <c r="G43" s="376"/>
      <c r="H43" s="284"/>
      <c r="I43" s="284"/>
      <c r="J43" s="1025" t="s">
        <v>1057</v>
      </c>
      <c r="K43" s="1026"/>
      <c r="L43" s="839"/>
      <c r="M43" s="526" t="s">
        <v>591</v>
      </c>
      <c r="N43" s="453" t="s">
        <v>1021</v>
      </c>
      <c r="O43" s="453" t="s">
        <v>1058</v>
      </c>
      <c r="P43" s="302" t="s">
        <v>955</v>
      </c>
      <c r="Q43" s="303"/>
      <c r="R43" s="302" t="s">
        <v>955</v>
      </c>
      <c r="S43" s="303"/>
      <c r="T43" s="302" t="s">
        <v>955</v>
      </c>
      <c r="U43" s="303"/>
      <c r="V43" s="302" t="s">
        <v>955</v>
      </c>
      <c r="W43" s="78"/>
      <c r="X43" s="95" t="str">
        <f>IF(Q43,IF(Q43&gt;=80%,100%,59%),"-")</f>
        <v>-</v>
      </c>
      <c r="Y43" s="95" t="str">
        <f>IF(S43,IF(S43&gt;=80%,100%,59%),"-")</f>
        <v>-</v>
      </c>
      <c r="Z43" s="95" t="str">
        <f>IF(U43,IF(U43&gt;=80%,100%,59%),"-")</f>
        <v>-</v>
      </c>
      <c r="AA43" s="95" t="str">
        <f>IF(W43,IF(W43&gt;=80%,100%,59%),"-")</f>
        <v>-</v>
      </c>
      <c r="AB43" s="40" t="str">
        <f t="shared" ref="AB43" si="24">IFERROR(AVERAGE(X43:AA43),"-")</f>
        <v>-</v>
      </c>
      <c r="AD43" s="101"/>
      <c r="AE43" s="647"/>
      <c r="AF43" s="195"/>
      <c r="AG43" s="227"/>
    </row>
    <row r="44" spans="1:35" ht="84.75" customHeight="1">
      <c r="A44" s="878"/>
      <c r="B44" s="1044" t="s">
        <v>593</v>
      </c>
      <c r="C44" s="1044"/>
      <c r="D44" s="1044"/>
      <c r="E44" s="1044"/>
      <c r="F44" s="1044"/>
      <c r="G44" s="1044"/>
      <c r="H44" s="1044"/>
      <c r="I44" s="1045"/>
      <c r="J44" s="526" t="s">
        <v>599</v>
      </c>
      <c r="K44" s="526" t="s">
        <v>600</v>
      </c>
      <c r="L44" s="840"/>
      <c r="M44" s="526" t="s">
        <v>995</v>
      </c>
      <c r="N44" s="47">
        <v>90</v>
      </c>
      <c r="O44" s="457" t="s">
        <v>601</v>
      </c>
      <c r="P44" s="565">
        <v>0.9</v>
      </c>
      <c r="Q44" s="191"/>
      <c r="R44" s="565">
        <v>0.9</v>
      </c>
      <c r="S44" s="210"/>
      <c r="T44" s="565">
        <v>0.9</v>
      </c>
      <c r="U44" s="210"/>
      <c r="V44" s="565">
        <v>0.9</v>
      </c>
      <c r="W44" s="332"/>
      <c r="X44" s="40" t="str">
        <f>IF(Q44,IF(Q44&lt;30%,0%,IF(Q44&lt;55%,59%,IF(Q44&lt;90%,79%,IF(Q44&gt;=90%,100%)))),"-")</f>
        <v>-</v>
      </c>
      <c r="Y44" s="40" t="str">
        <f>IF(S44,IF(S44&lt;30%,0%,IF(S44&lt;55%,59%,IF(S44&lt;90%,79%,IF(S44&gt;=90%,100%)))),"-")</f>
        <v>-</v>
      </c>
      <c r="Z44" s="40" t="str">
        <f>IF(U44,IF(U44&lt;30%,0%,IF(U44&lt;55%,59%,IF(U44&lt;90%,79%,IF(U44&gt;=90%,100%)))),"-")</f>
        <v>-</v>
      </c>
      <c r="AA44" s="40" t="str">
        <f>IF(W44,IF(W44&lt;30%,0%,IF(W44&lt;55%,59%,IF(W44&lt;90%,79%,IF(W44&gt;=90%,100%)))),"-")</f>
        <v>-</v>
      </c>
      <c r="AB44" s="40" t="str">
        <f t="shared" ref="AB44" si="25">IFERROR(AVERAGE(X44:AA44),"-")</f>
        <v>-</v>
      </c>
      <c r="AD44" s="101"/>
      <c r="AE44" s="285"/>
      <c r="AF44" s="195"/>
      <c r="AG44" s="227"/>
    </row>
    <row r="45" spans="1:35" ht="52.5" customHeight="1">
      <c r="A45" s="966" t="s">
        <v>332</v>
      </c>
      <c r="B45" s="967"/>
      <c r="C45" s="967"/>
      <c r="D45" s="967"/>
      <c r="E45" s="967"/>
      <c r="F45" s="967"/>
      <c r="G45" s="967"/>
      <c r="H45" s="967"/>
      <c r="I45" s="967"/>
      <c r="J45" s="966"/>
      <c r="K45" s="967"/>
      <c r="L45" s="967"/>
      <c r="M45" s="967"/>
      <c r="N45" s="967"/>
      <c r="O45" s="967"/>
      <c r="P45" s="176"/>
      <c r="Q45" s="176"/>
      <c r="R45" s="176"/>
      <c r="S45" s="176"/>
      <c r="T45" s="176"/>
      <c r="U45" s="176"/>
      <c r="V45" s="176"/>
      <c r="W45" s="176"/>
      <c r="X45" s="123">
        <f t="shared" ref="X45:AA45" si="26">AVERAGE(X34:X44)</f>
        <v>0</v>
      </c>
      <c r="Y45" s="123">
        <f t="shared" si="26"/>
        <v>0</v>
      </c>
      <c r="Z45" s="123">
        <f t="shared" si="26"/>
        <v>0</v>
      </c>
      <c r="AA45" s="123">
        <f t="shared" si="26"/>
        <v>0</v>
      </c>
      <c r="AB45" s="123">
        <f>AVERAGE(AB34:AB44)</f>
        <v>0</v>
      </c>
      <c r="AD45" s="101"/>
      <c r="AE45" s="647"/>
      <c r="AF45" s="195"/>
      <c r="AG45" s="227"/>
    </row>
  </sheetData>
  <mergeCells count="100">
    <mergeCell ref="AE2:AG2"/>
    <mergeCell ref="X32:AB32"/>
    <mergeCell ref="A45:I45"/>
    <mergeCell ref="J45:O45"/>
    <mergeCell ref="P32:W32"/>
    <mergeCell ref="K32:K33"/>
    <mergeCell ref="O32:O33"/>
    <mergeCell ref="C27:M27"/>
    <mergeCell ref="D23:D24"/>
    <mergeCell ref="M32:M33"/>
    <mergeCell ref="N32:N33"/>
    <mergeCell ref="G32:G33"/>
    <mergeCell ref="I32:I33"/>
    <mergeCell ref="H32:H33"/>
    <mergeCell ref="L32:L44"/>
    <mergeCell ref="B44:I44"/>
    <mergeCell ref="A1:D1"/>
    <mergeCell ref="G34:G42"/>
    <mergeCell ref="H34:H42"/>
    <mergeCell ref="I34:I42"/>
    <mergeCell ref="A32:A33"/>
    <mergeCell ref="B32:B33"/>
    <mergeCell ref="C32:C33"/>
    <mergeCell ref="D32:D33"/>
    <mergeCell ref="E32:E33"/>
    <mergeCell ref="F32:F33"/>
    <mergeCell ref="A29:J31"/>
    <mergeCell ref="B34:B42"/>
    <mergeCell ref="D34:D42"/>
    <mergeCell ref="J32:J33"/>
    <mergeCell ref="E34:E42"/>
    <mergeCell ref="F34:F42"/>
    <mergeCell ref="E10:E11"/>
    <mergeCell ref="F10:F11"/>
    <mergeCell ref="G10:G11"/>
    <mergeCell ref="H10:H11"/>
    <mergeCell ref="I10:I11"/>
    <mergeCell ref="A9:A18"/>
    <mergeCell ref="B9:B18"/>
    <mergeCell ref="C9:C15"/>
    <mergeCell ref="D9:D15"/>
    <mergeCell ref="C17:C18"/>
    <mergeCell ref="D17:D18"/>
    <mergeCell ref="C16:D16"/>
    <mergeCell ref="A4:A8"/>
    <mergeCell ref="B4:B8"/>
    <mergeCell ref="C4:C8"/>
    <mergeCell ref="D4:D8"/>
    <mergeCell ref="G2:G3"/>
    <mergeCell ref="A2:A3"/>
    <mergeCell ref="B2:B3"/>
    <mergeCell ref="C2:C3"/>
    <mergeCell ref="D2:D3"/>
    <mergeCell ref="E2:E3"/>
    <mergeCell ref="V2:Z2"/>
    <mergeCell ref="F2:F3"/>
    <mergeCell ref="E17:E18"/>
    <mergeCell ref="F17:F18"/>
    <mergeCell ref="M2:M3"/>
    <mergeCell ref="E13:E14"/>
    <mergeCell ref="F13:F14"/>
    <mergeCell ref="G13:G14"/>
    <mergeCell ref="H13:H14"/>
    <mergeCell ref="I13:I14"/>
    <mergeCell ref="N2:T2"/>
    <mergeCell ref="H2:H3"/>
    <mergeCell ref="K2:K3"/>
    <mergeCell ref="J2:J3"/>
    <mergeCell ref="I2:I3"/>
    <mergeCell ref="L2:L26"/>
    <mergeCell ref="I17:I18"/>
    <mergeCell ref="G19:G20"/>
    <mergeCell ref="H19:H20"/>
    <mergeCell ref="I19:I20"/>
    <mergeCell ref="F19:F20"/>
    <mergeCell ref="G17:G18"/>
    <mergeCell ref="H17:H18"/>
    <mergeCell ref="A34:A44"/>
    <mergeCell ref="B19:B20"/>
    <mergeCell ref="A19:A20"/>
    <mergeCell ref="B23:B26"/>
    <mergeCell ref="A23:A26"/>
    <mergeCell ref="A21:A22"/>
    <mergeCell ref="B21:B22"/>
    <mergeCell ref="A28:J28"/>
    <mergeCell ref="C34:C42"/>
    <mergeCell ref="J43:K43"/>
    <mergeCell ref="J23:J24"/>
    <mergeCell ref="E23:E24"/>
    <mergeCell ref="F23:F24"/>
    <mergeCell ref="G23:G24"/>
    <mergeCell ref="H23:H24"/>
    <mergeCell ref="I23:I24"/>
    <mergeCell ref="C21:C22"/>
    <mergeCell ref="D21:D22"/>
    <mergeCell ref="E21:E22"/>
    <mergeCell ref="C23:C26"/>
    <mergeCell ref="E19:E20"/>
    <mergeCell ref="D19:D20"/>
    <mergeCell ref="C19:C20"/>
  </mergeCells>
  <conditionalFormatting sqref="X34:AB35 V22:Y27 Z21:Z26 AB36:AB37 V4:Z19 X38:AB43">
    <cfRule type="cellIs" dxfId="752" priority="256" operator="lessThan">
      <formula>0.6</formula>
    </cfRule>
    <cfRule type="cellIs" dxfId="751" priority="257" operator="between">
      <formula>60%</formula>
      <formula>79%</formula>
    </cfRule>
    <cfRule type="cellIs" dxfId="750" priority="258" operator="between">
      <formula>80%</formula>
      <formula>100%</formula>
    </cfRule>
  </conditionalFormatting>
  <conditionalFormatting sqref="X41:AA42">
    <cfRule type="cellIs" dxfId="749" priority="114" operator="lessThanOrEqual">
      <formula>55%</formula>
    </cfRule>
    <cfRule type="cellIs" dxfId="748" priority="115" operator="between">
      <formula>30%</formula>
      <formula>55%</formula>
    </cfRule>
    <cfRule type="cellIs" dxfId="747" priority="116" operator="between">
      <formula>56%</formula>
      <formula>79%</formula>
    </cfRule>
    <cfRule type="cellIs" dxfId="746" priority="117" operator="greaterThanOrEqual">
      <formula>80%</formula>
    </cfRule>
  </conditionalFormatting>
  <conditionalFormatting sqref="X40:AA42">
    <cfRule type="cellIs" dxfId="745" priority="110" operator="lessThanOrEqual">
      <formula>55%</formula>
    </cfRule>
    <cfRule type="cellIs" dxfId="744" priority="111" operator="between">
      <formula>30%</formula>
      <formula>55%</formula>
    </cfRule>
    <cfRule type="cellIs" dxfId="743" priority="112" operator="between">
      <formula>56%</formula>
      <formula>79%</formula>
    </cfRule>
    <cfRule type="cellIs" dxfId="742" priority="113" operator="greaterThanOrEqual">
      <formula>80%</formula>
    </cfRule>
  </conditionalFormatting>
  <conditionalFormatting sqref="V21:Y21">
    <cfRule type="cellIs" dxfId="741" priority="107" operator="lessThan">
      <formula>0.6</formula>
    </cfRule>
    <cfRule type="cellIs" dxfId="740" priority="108" operator="between">
      <formula>60%</formula>
      <formula>79%</formula>
    </cfRule>
    <cfRule type="cellIs" dxfId="739" priority="109" operator="between">
      <formula>80%</formula>
      <formula>100%</formula>
    </cfRule>
  </conditionalFormatting>
  <conditionalFormatting sqref="Z20">
    <cfRule type="cellIs" dxfId="738" priority="104" operator="lessThan">
      <formula>0.6</formula>
    </cfRule>
    <cfRule type="cellIs" dxfId="737" priority="105" operator="between">
      <formula>60%</formula>
      <formula>79%</formula>
    </cfRule>
    <cfRule type="cellIs" dxfId="736" priority="106" operator="between">
      <formula>80%</formula>
      <formula>100%</formula>
    </cfRule>
  </conditionalFormatting>
  <conditionalFormatting sqref="V20:Y20">
    <cfRule type="cellIs" dxfId="735" priority="101" operator="lessThan">
      <formula>0.6</formula>
    </cfRule>
    <cfRule type="cellIs" dxfId="734" priority="102" operator="between">
      <formula>60%</formula>
      <formula>79%</formula>
    </cfRule>
    <cfRule type="cellIs" dxfId="733" priority="103" operator="between">
      <formula>80%</formula>
      <formula>100%</formula>
    </cfRule>
  </conditionalFormatting>
  <conditionalFormatting sqref="V20:Y20">
    <cfRule type="cellIs" dxfId="732" priority="98" operator="lessThan">
      <formula>0.6</formula>
    </cfRule>
    <cfRule type="cellIs" dxfId="731" priority="99" operator="between">
      <formula>60%</formula>
      <formula>79%</formula>
    </cfRule>
    <cfRule type="cellIs" dxfId="730" priority="100" operator="between">
      <formula>80%</formula>
      <formula>100%</formula>
    </cfRule>
  </conditionalFormatting>
  <conditionalFormatting sqref="V20:Y20">
    <cfRule type="cellIs" dxfId="729" priority="95" operator="lessThan">
      <formula>0.6</formula>
    </cfRule>
    <cfRule type="cellIs" dxfId="728" priority="96" operator="between">
      <formula>60%</formula>
      <formula>79%</formula>
    </cfRule>
    <cfRule type="cellIs" dxfId="727" priority="97" operator="between">
      <formula>80%</formula>
      <formula>100%</formula>
    </cfRule>
  </conditionalFormatting>
  <conditionalFormatting sqref="V20:Y20">
    <cfRule type="cellIs" dxfId="726" priority="92" operator="lessThan">
      <formula>0.6</formula>
    </cfRule>
    <cfRule type="cellIs" dxfId="725" priority="93" operator="between">
      <formula>60%</formula>
      <formula>79%</formula>
    </cfRule>
    <cfRule type="cellIs" dxfId="724" priority="94" operator="between">
      <formula>80%</formula>
      <formula>100%</formula>
    </cfRule>
  </conditionalFormatting>
  <conditionalFormatting sqref="V20:Y20">
    <cfRule type="cellIs" dxfId="723" priority="89" operator="lessThan">
      <formula>0.6</formula>
    </cfRule>
    <cfRule type="cellIs" dxfId="722" priority="90" operator="between">
      <formula>60%</formula>
      <formula>79%</formula>
    </cfRule>
    <cfRule type="cellIs" dxfId="721" priority="91" operator="between">
      <formula>80%</formula>
      <formula>100%</formula>
    </cfRule>
  </conditionalFormatting>
  <conditionalFormatting sqref="V20:Y20">
    <cfRule type="cellIs" dxfId="720" priority="86" operator="lessThan">
      <formula>0.6</formula>
    </cfRule>
    <cfRule type="cellIs" dxfId="719" priority="87" operator="between">
      <formula>60%</formula>
      <formula>79%</formula>
    </cfRule>
    <cfRule type="cellIs" dxfId="718" priority="88" operator="between">
      <formula>80%</formula>
      <formula>100%</formula>
    </cfRule>
  </conditionalFormatting>
  <conditionalFormatting sqref="V20:Y20">
    <cfRule type="cellIs" dxfId="717" priority="83" operator="lessThan">
      <formula>0.6</formula>
    </cfRule>
    <cfRule type="cellIs" dxfId="716" priority="84" operator="between">
      <formula>60%</formula>
      <formula>79%</formula>
    </cfRule>
    <cfRule type="cellIs" dxfId="715" priority="85" operator="between">
      <formula>80%</formula>
      <formula>100%</formula>
    </cfRule>
  </conditionalFormatting>
  <conditionalFormatting sqref="V20:Y20">
    <cfRule type="cellIs" dxfId="714" priority="80" operator="lessThan">
      <formula>0.6</formula>
    </cfRule>
    <cfRule type="cellIs" dxfId="713" priority="81" operator="between">
      <formula>60%</formula>
      <formula>79%</formula>
    </cfRule>
    <cfRule type="cellIs" dxfId="712" priority="82" operator="between">
      <formula>80%</formula>
      <formula>100%</formula>
    </cfRule>
  </conditionalFormatting>
  <conditionalFormatting sqref="V20:Y20">
    <cfRule type="cellIs" dxfId="711" priority="77" operator="lessThan">
      <formula>0.6</formula>
    </cfRule>
    <cfRule type="cellIs" dxfId="710" priority="78" operator="between">
      <formula>60%</formula>
      <formula>79%</formula>
    </cfRule>
    <cfRule type="cellIs" dxfId="709" priority="79" operator="between">
      <formula>80%</formula>
      <formula>100%</formula>
    </cfRule>
  </conditionalFormatting>
  <conditionalFormatting sqref="V20:Y20">
    <cfRule type="cellIs" dxfId="708" priority="74" operator="lessThan">
      <formula>0.6</formula>
    </cfRule>
    <cfRule type="cellIs" dxfId="707" priority="75" operator="between">
      <formula>60%</formula>
      <formula>79%</formula>
    </cfRule>
    <cfRule type="cellIs" dxfId="706" priority="76" operator="between">
      <formula>80%</formula>
      <formula>100%</formula>
    </cfRule>
  </conditionalFormatting>
  <conditionalFormatting sqref="V20:Y20">
    <cfRule type="cellIs" dxfId="705" priority="71" operator="lessThan">
      <formula>0.6</formula>
    </cfRule>
    <cfRule type="cellIs" dxfId="704" priority="72" operator="between">
      <formula>60%</formula>
      <formula>79%</formula>
    </cfRule>
    <cfRule type="cellIs" dxfId="703" priority="73" operator="between">
      <formula>80%</formula>
      <formula>100%</formula>
    </cfRule>
  </conditionalFormatting>
  <conditionalFormatting sqref="V20:Y20">
    <cfRule type="cellIs" dxfId="702" priority="68" operator="lessThan">
      <formula>0.6</formula>
    </cfRule>
    <cfRule type="cellIs" dxfId="701" priority="69" operator="between">
      <formula>60%</formula>
      <formula>79%</formula>
    </cfRule>
    <cfRule type="cellIs" dxfId="700" priority="70" operator="between">
      <formula>80%</formula>
      <formula>100%</formula>
    </cfRule>
  </conditionalFormatting>
  <conditionalFormatting sqref="V20:Y20">
    <cfRule type="cellIs" dxfId="699" priority="65" operator="lessThan">
      <formula>0.6</formula>
    </cfRule>
    <cfRule type="cellIs" dxfId="698" priority="66" operator="between">
      <formula>60%</formula>
      <formula>79%</formula>
    </cfRule>
    <cfRule type="cellIs" dxfId="697" priority="67" operator="between">
      <formula>80%</formula>
      <formula>100%</formula>
    </cfRule>
  </conditionalFormatting>
  <conditionalFormatting sqref="V20:Y20">
    <cfRule type="cellIs" dxfId="696" priority="62" operator="lessThan">
      <formula>0.6</formula>
    </cfRule>
    <cfRule type="cellIs" dxfId="695" priority="63" operator="between">
      <formula>60%</formula>
      <formula>79%</formula>
    </cfRule>
    <cfRule type="cellIs" dxfId="694" priority="64" operator="between">
      <formula>80%</formula>
      <formula>100%</formula>
    </cfRule>
  </conditionalFormatting>
  <conditionalFormatting sqref="V20:Y20">
    <cfRule type="cellIs" dxfId="693" priority="59" operator="lessThan">
      <formula>0.6</formula>
    </cfRule>
    <cfRule type="cellIs" dxfId="692" priority="60" operator="between">
      <formula>60%</formula>
      <formula>79%</formula>
    </cfRule>
    <cfRule type="cellIs" dxfId="691" priority="61" operator="between">
      <formula>80%</formula>
      <formula>100%</formula>
    </cfRule>
  </conditionalFormatting>
  <conditionalFormatting sqref="V20:Y20">
    <cfRule type="cellIs" dxfId="690" priority="56" operator="lessThan">
      <formula>0.6</formula>
    </cfRule>
    <cfRule type="cellIs" dxfId="689" priority="57" operator="between">
      <formula>60%</formula>
      <formula>79%</formula>
    </cfRule>
    <cfRule type="cellIs" dxfId="688" priority="58" operator="between">
      <formula>80%</formula>
      <formula>100%</formula>
    </cfRule>
  </conditionalFormatting>
  <conditionalFormatting sqref="V20:Y20">
    <cfRule type="cellIs" dxfId="687" priority="53" operator="lessThan">
      <formula>0.6</formula>
    </cfRule>
    <cfRule type="cellIs" dxfId="686" priority="54" operator="between">
      <formula>60%</formula>
      <formula>79%</formula>
    </cfRule>
    <cfRule type="cellIs" dxfId="685" priority="55" operator="between">
      <formula>80%</formula>
      <formula>100%</formula>
    </cfRule>
  </conditionalFormatting>
  <conditionalFormatting sqref="V20:Y20">
    <cfRule type="cellIs" dxfId="684" priority="50" operator="lessThan">
      <formula>0.6</formula>
    </cfRule>
    <cfRule type="cellIs" dxfId="683" priority="51" operator="between">
      <formula>60%</formula>
      <formula>79%</formula>
    </cfRule>
    <cfRule type="cellIs" dxfId="682" priority="52" operator="between">
      <formula>80%</formula>
      <formula>100%</formula>
    </cfRule>
  </conditionalFormatting>
  <conditionalFormatting sqref="V20:Y20">
    <cfRule type="cellIs" dxfId="681" priority="47" operator="lessThan">
      <formula>0.6</formula>
    </cfRule>
    <cfRule type="cellIs" dxfId="680" priority="48" operator="between">
      <formula>60%</formula>
      <formula>79%</formula>
    </cfRule>
    <cfRule type="cellIs" dxfId="679" priority="49" operator="between">
      <formula>80%</formula>
      <formula>100%</formula>
    </cfRule>
  </conditionalFormatting>
  <conditionalFormatting sqref="V20:Y20">
    <cfRule type="cellIs" dxfId="678" priority="44" operator="lessThan">
      <formula>0.6</formula>
    </cfRule>
    <cfRule type="cellIs" dxfId="677" priority="45" operator="between">
      <formula>60%</formula>
      <formula>79%</formula>
    </cfRule>
    <cfRule type="cellIs" dxfId="676" priority="46" operator="between">
      <formula>80%</formula>
      <formula>100%</formula>
    </cfRule>
  </conditionalFormatting>
  <conditionalFormatting sqref="V20:Y20">
    <cfRule type="cellIs" dxfId="675" priority="41" operator="lessThan">
      <formula>0.6</formula>
    </cfRule>
    <cfRule type="cellIs" dxfId="674" priority="42" operator="between">
      <formula>60%</formula>
      <formula>79%</formula>
    </cfRule>
    <cfRule type="cellIs" dxfId="673" priority="43" operator="between">
      <formula>80%</formula>
      <formula>100%</formula>
    </cfRule>
  </conditionalFormatting>
  <conditionalFormatting sqref="V20:Y20">
    <cfRule type="cellIs" dxfId="672" priority="38" operator="lessThan">
      <formula>0.6</formula>
    </cfRule>
    <cfRule type="cellIs" dxfId="671" priority="39" operator="between">
      <formula>60%</formula>
      <formula>79%</formula>
    </cfRule>
    <cfRule type="cellIs" dxfId="670" priority="40" operator="between">
      <formula>80%</formula>
      <formula>100%</formula>
    </cfRule>
  </conditionalFormatting>
  <conditionalFormatting sqref="V20:Y20">
    <cfRule type="cellIs" dxfId="669" priority="35" operator="lessThan">
      <formula>0.6</formula>
    </cfRule>
    <cfRule type="cellIs" dxfId="668" priority="36" operator="between">
      <formula>60%</formula>
      <formula>79%</formula>
    </cfRule>
    <cfRule type="cellIs" dxfId="667" priority="37" operator="between">
      <formula>80%</formula>
      <formula>100%</formula>
    </cfRule>
  </conditionalFormatting>
  <conditionalFormatting sqref="V20:Y20">
    <cfRule type="cellIs" dxfId="666" priority="32" operator="lessThan">
      <formula>0.6</formula>
    </cfRule>
    <cfRule type="cellIs" dxfId="665" priority="33" operator="between">
      <formula>60%</formula>
      <formula>79%</formula>
    </cfRule>
    <cfRule type="cellIs" dxfId="664" priority="34" operator="between">
      <formula>80%</formula>
      <formula>100%</formula>
    </cfRule>
  </conditionalFormatting>
  <conditionalFormatting sqref="V20:Y20">
    <cfRule type="cellIs" dxfId="663" priority="29" operator="lessThan">
      <formula>0.6</formula>
    </cfRule>
    <cfRule type="cellIs" dxfId="662" priority="30" operator="between">
      <formula>60%</formula>
      <formula>79%</formula>
    </cfRule>
    <cfRule type="cellIs" dxfId="661" priority="31" operator="between">
      <formula>80%</formula>
      <formula>100%</formula>
    </cfRule>
  </conditionalFormatting>
  <conditionalFormatting sqref="V20:Y20">
    <cfRule type="cellIs" dxfId="660" priority="26" operator="lessThan">
      <formula>0.6</formula>
    </cfRule>
    <cfRule type="cellIs" dxfId="659" priority="27" operator="between">
      <formula>60%</formula>
      <formula>79%</formula>
    </cfRule>
    <cfRule type="cellIs" dxfId="658" priority="28" operator="between">
      <formula>80%</formula>
      <formula>100%</formula>
    </cfRule>
  </conditionalFormatting>
  <conditionalFormatting sqref="V20:Y20">
    <cfRule type="cellIs" dxfId="657" priority="23" operator="lessThan">
      <formula>0.6</formula>
    </cfRule>
    <cfRule type="cellIs" dxfId="656" priority="24" operator="between">
      <formula>60%</formula>
      <formula>79%</formula>
    </cfRule>
    <cfRule type="cellIs" dxfId="655" priority="25" operator="between">
      <formula>80%</formula>
      <formula>100%</formula>
    </cfRule>
  </conditionalFormatting>
  <conditionalFormatting sqref="V20:Y20">
    <cfRule type="cellIs" dxfId="654" priority="20" operator="lessThan">
      <formula>0.6</formula>
    </cfRule>
    <cfRule type="cellIs" dxfId="653" priority="21" operator="between">
      <formula>60%</formula>
      <formula>79%</formula>
    </cfRule>
    <cfRule type="cellIs" dxfId="652" priority="22" operator="between">
      <formula>80%</formula>
      <formula>100%</formula>
    </cfRule>
  </conditionalFormatting>
  <conditionalFormatting sqref="V20:Y20">
    <cfRule type="cellIs" dxfId="651" priority="17" operator="lessThan">
      <formula>0.6</formula>
    </cfRule>
    <cfRule type="cellIs" dxfId="650" priority="18" operator="between">
      <formula>60%</formula>
      <formula>79%</formula>
    </cfRule>
    <cfRule type="cellIs" dxfId="649" priority="19" operator="between">
      <formula>80%</formula>
      <formula>100%</formula>
    </cfRule>
  </conditionalFormatting>
  <conditionalFormatting sqref="V20:Y20">
    <cfRule type="cellIs" dxfId="648" priority="14" operator="lessThan">
      <formula>0.6</formula>
    </cfRule>
    <cfRule type="cellIs" dxfId="647" priority="15" operator="between">
      <formula>60%</formula>
      <formula>79%</formula>
    </cfRule>
    <cfRule type="cellIs" dxfId="646" priority="16" operator="between">
      <formula>80%</formula>
      <formula>100%</formula>
    </cfRule>
  </conditionalFormatting>
  <conditionalFormatting sqref="X36:AA37">
    <cfRule type="cellIs" dxfId="645" priority="11" operator="lessThan">
      <formula>0.6</formula>
    </cfRule>
    <cfRule type="cellIs" dxfId="644" priority="12" operator="between">
      <formula>60%</formula>
      <formula>79%</formula>
    </cfRule>
    <cfRule type="cellIs" dxfId="643" priority="13" operator="between">
      <formula>80%</formula>
      <formula>100%</formula>
    </cfRule>
  </conditionalFormatting>
  <conditionalFormatting sqref="AB44">
    <cfRule type="cellIs" dxfId="642" priority="8" operator="lessThan">
      <formula>0.6</formula>
    </cfRule>
    <cfRule type="cellIs" dxfId="641" priority="9" operator="between">
      <formula>60%</formula>
      <formula>79%</formula>
    </cfRule>
    <cfRule type="cellIs" dxfId="640" priority="10" operator="between">
      <formula>80%</formula>
      <formula>100%</formula>
    </cfRule>
  </conditionalFormatting>
  <conditionalFormatting sqref="X44:AA44">
    <cfRule type="cellIs" dxfId="639" priority="4" operator="lessThanOrEqual">
      <formula>55%</formula>
    </cfRule>
    <cfRule type="cellIs" dxfId="638" priority="5" operator="between">
      <formula>30%</formula>
      <formula>55%</formula>
    </cfRule>
    <cfRule type="cellIs" dxfId="637" priority="6" operator="between">
      <formula>56%</formula>
      <formula>79%</formula>
    </cfRule>
    <cfRule type="cellIs" dxfId="636" priority="7" operator="greaterThanOrEqual">
      <formula>80%</formula>
    </cfRule>
  </conditionalFormatting>
  <conditionalFormatting sqref="X43:AA43">
    <cfRule type="cellIs" dxfId="635" priority="1" operator="lessThan">
      <formula>0.6</formula>
    </cfRule>
    <cfRule type="cellIs" dxfId="634" priority="2" operator="between">
      <formula>60%</formula>
      <formula>79%</formula>
    </cfRule>
    <cfRule type="cellIs" dxfId="633" priority="3" operator="between">
      <formula>80%</formula>
      <formula>100%</formula>
    </cfRule>
  </conditionalFormatting>
  <hyperlinks>
    <hyperlink ref="A1:D1" location="Inicio!A1" display="INICIO"/>
  </hyperlinks>
  <pageMargins left="0.7" right="0.7" top="0.75" bottom="0.75" header="0.3" footer="0.3"/>
  <pageSetup orientation="portrait" r:id="rId1"/>
  <drawing r:id="rId2"/>
  <legacyDrawing r:id="rId3"/>
</worksheet>
</file>

<file path=xl/worksheets/sheet19.xml><?xml version="1.0" encoding="utf-8"?>
<worksheet xmlns="http://schemas.openxmlformats.org/spreadsheetml/2006/main" xmlns:r="http://schemas.openxmlformats.org/officeDocument/2006/relationships">
  <sheetPr>
    <tabColor theme="2" tint="-0.249977111117893"/>
  </sheetPr>
  <dimension ref="A1:AF40"/>
  <sheetViews>
    <sheetView topLeftCell="G22" zoomScaleNormal="100" workbookViewId="0">
      <selection activeCell="Q25" sqref="Q25"/>
    </sheetView>
  </sheetViews>
  <sheetFormatPr baseColWidth="10" defaultColWidth="11.44140625" defaultRowHeight="13.8"/>
  <cols>
    <col min="1" max="3" width="11.44140625" style="37"/>
    <col min="4" max="4" width="15.88671875" style="37" customWidth="1"/>
    <col min="5" max="5" width="22.109375" style="37" customWidth="1"/>
    <col min="6" max="6" width="16.33203125" style="37" customWidth="1"/>
    <col min="7" max="8" width="11.44140625" style="37"/>
    <col min="9" max="9" width="22.109375" style="37" customWidth="1"/>
    <col min="10" max="10" width="19.88671875" style="37" customWidth="1"/>
    <col min="11" max="11" width="22.6640625" style="37" customWidth="1"/>
    <col min="12" max="12" width="13.88671875" style="37" customWidth="1"/>
    <col min="13" max="13" width="11.44140625" style="37"/>
    <col min="14" max="14" width="11.5546875" style="37" customWidth="1"/>
    <col min="15" max="15" width="11.44140625" style="37"/>
    <col min="16" max="16" width="11.5546875" style="37" customWidth="1"/>
    <col min="17" max="17" width="11.44140625" style="37"/>
    <col min="18" max="18" width="11.5546875" style="37" customWidth="1"/>
    <col min="19" max="19" width="11.44140625" style="37"/>
    <col min="20" max="20" width="11.44140625" style="37" customWidth="1"/>
    <col min="21" max="25" width="14.6640625" style="37" customWidth="1"/>
    <col min="26" max="26" width="13.88671875" style="37" customWidth="1"/>
    <col min="27" max="27" width="14.5546875" style="37" customWidth="1"/>
    <col min="28" max="28" width="116.109375" style="37" customWidth="1"/>
    <col min="29" max="29" width="44.33203125" style="37" customWidth="1"/>
    <col min="30" max="30" width="26.109375" style="37" customWidth="1"/>
    <col min="31" max="31" width="28.5546875" style="37" customWidth="1"/>
    <col min="32" max="32" width="24.109375" style="37" customWidth="1"/>
    <col min="33" max="16384" width="11.44140625" style="37"/>
  </cols>
  <sheetData>
    <row r="1" spans="1:32" ht="39" customHeight="1">
      <c r="L1" s="826" t="s">
        <v>479</v>
      </c>
      <c r="M1" s="866"/>
      <c r="N1" s="866"/>
      <c r="O1" s="866"/>
    </row>
    <row r="2" spans="1:32" ht="44.25" customHeight="1">
      <c r="A2" s="793" t="s">
        <v>670</v>
      </c>
      <c r="B2" s="793" t="s">
        <v>668</v>
      </c>
      <c r="C2" s="793" t="s">
        <v>340</v>
      </c>
      <c r="D2" s="793" t="s">
        <v>0</v>
      </c>
      <c r="E2" s="793" t="s">
        <v>654</v>
      </c>
      <c r="F2" s="793" t="s">
        <v>665</v>
      </c>
      <c r="G2" s="793" t="s">
        <v>1</v>
      </c>
      <c r="H2" s="793" t="s">
        <v>645</v>
      </c>
      <c r="I2" s="793" t="s">
        <v>125</v>
      </c>
      <c r="J2" s="793" t="s">
        <v>340</v>
      </c>
      <c r="K2" s="793" t="s">
        <v>738</v>
      </c>
      <c r="L2" s="793" t="s">
        <v>2</v>
      </c>
      <c r="M2" s="815" t="s">
        <v>3</v>
      </c>
      <c r="N2" s="816"/>
      <c r="O2" s="816"/>
      <c r="P2" s="816"/>
      <c r="Q2" s="816"/>
      <c r="R2" s="816"/>
      <c r="S2" s="817"/>
      <c r="T2" s="38"/>
      <c r="U2" s="818" t="s">
        <v>1007</v>
      </c>
      <c r="V2" s="819"/>
      <c r="W2" s="819"/>
      <c r="X2" s="819"/>
      <c r="Y2" s="820"/>
      <c r="AC2" s="653" t="s">
        <v>1004</v>
      </c>
      <c r="AD2" s="948" t="s">
        <v>570</v>
      </c>
      <c r="AE2" s="948"/>
      <c r="AF2" s="948"/>
    </row>
    <row r="3" spans="1:32" ht="52.8">
      <c r="A3" s="794"/>
      <c r="B3" s="794"/>
      <c r="C3" s="794"/>
      <c r="D3" s="794"/>
      <c r="E3" s="794"/>
      <c r="F3" s="794"/>
      <c r="G3" s="794"/>
      <c r="H3" s="794"/>
      <c r="I3" s="794"/>
      <c r="J3" s="794"/>
      <c r="K3" s="794"/>
      <c r="L3" s="794"/>
      <c r="M3" s="38" t="s">
        <v>143</v>
      </c>
      <c r="N3" s="38" t="s">
        <v>145</v>
      </c>
      <c r="O3" s="38" t="s">
        <v>144</v>
      </c>
      <c r="P3" s="38" t="s">
        <v>146</v>
      </c>
      <c r="Q3" s="38" t="s">
        <v>147</v>
      </c>
      <c r="R3" s="38" t="s">
        <v>148</v>
      </c>
      <c r="S3" s="38" t="s">
        <v>149</v>
      </c>
      <c r="T3" s="38" t="s">
        <v>150</v>
      </c>
      <c r="U3" s="38" t="s">
        <v>459</v>
      </c>
      <c r="V3" s="38" t="s">
        <v>454</v>
      </c>
      <c r="W3" s="38" t="s">
        <v>455</v>
      </c>
      <c r="X3" s="38" t="s">
        <v>456</v>
      </c>
      <c r="Y3" s="38" t="s">
        <v>457</v>
      </c>
      <c r="AC3" s="651" t="s">
        <v>1005</v>
      </c>
      <c r="AD3" s="650" t="s">
        <v>573</v>
      </c>
      <c r="AE3" s="571" t="s">
        <v>572</v>
      </c>
      <c r="AF3" s="571" t="s">
        <v>571</v>
      </c>
    </row>
    <row r="4" spans="1:32" ht="110.25" customHeight="1">
      <c r="A4" s="791" t="s">
        <v>973</v>
      </c>
      <c r="B4" s="870" t="s">
        <v>4</v>
      </c>
      <c r="C4" s="870" t="s">
        <v>5</v>
      </c>
      <c r="D4" s="870" t="s">
        <v>319</v>
      </c>
      <c r="E4" s="526" t="s">
        <v>7</v>
      </c>
      <c r="F4" s="526" t="s">
        <v>8</v>
      </c>
      <c r="G4" s="453">
        <v>0.95</v>
      </c>
      <c r="H4" s="457">
        <v>1</v>
      </c>
      <c r="I4" s="526" t="s">
        <v>634</v>
      </c>
      <c r="J4" s="507" t="s">
        <v>766</v>
      </c>
      <c r="K4" s="507" t="s">
        <v>921</v>
      </c>
      <c r="L4" s="39" t="s">
        <v>129</v>
      </c>
      <c r="M4" s="84">
        <v>1</v>
      </c>
      <c r="N4" s="602"/>
      <c r="O4" s="84">
        <v>1</v>
      </c>
      <c r="P4" s="602"/>
      <c r="Q4" s="84">
        <v>1</v>
      </c>
      <c r="R4" s="602"/>
      <c r="S4" s="84">
        <v>1</v>
      </c>
      <c r="T4" s="614"/>
      <c r="U4" s="95">
        <f>IFERROR((N4*100%)/M4,"-")</f>
        <v>0</v>
      </c>
      <c r="V4" s="95">
        <f>IFERROR((P4*100%)/O4,"-")</f>
        <v>0</v>
      </c>
      <c r="W4" s="95">
        <f>IFERROR((R4*100%)/Q4,"-")</f>
        <v>0</v>
      </c>
      <c r="X4" s="95">
        <f>IFERROR((T4*100%)/S4,"-")</f>
        <v>0</v>
      </c>
      <c r="Y4" s="95">
        <f>IFERROR(AVERAGE(U4:X4),"-")</f>
        <v>0</v>
      </c>
      <c r="AC4" s="101"/>
      <c r="AD4" s="278"/>
      <c r="AE4" s="195"/>
      <c r="AF4" s="195"/>
    </row>
    <row r="5" spans="1:32" ht="98.25" customHeight="1">
      <c r="A5" s="792"/>
      <c r="B5" s="870"/>
      <c r="C5" s="870"/>
      <c r="D5" s="870"/>
      <c r="E5" s="736" t="s">
        <v>6</v>
      </c>
      <c r="F5" s="734" t="s">
        <v>764</v>
      </c>
      <c r="G5" s="453">
        <v>0.45</v>
      </c>
      <c r="H5" s="457">
        <v>0.8</v>
      </c>
      <c r="I5" s="734" t="s">
        <v>1046</v>
      </c>
      <c r="J5" s="733" t="s">
        <v>765</v>
      </c>
      <c r="K5" s="733" t="s">
        <v>763</v>
      </c>
      <c r="L5" s="734" t="s">
        <v>129</v>
      </c>
      <c r="M5" s="84">
        <v>1</v>
      </c>
      <c r="N5" s="602"/>
      <c r="O5" s="84">
        <v>1</v>
      </c>
      <c r="P5" s="602"/>
      <c r="Q5" s="84">
        <v>1</v>
      </c>
      <c r="R5" s="602"/>
      <c r="S5" s="84">
        <v>1</v>
      </c>
      <c r="T5" s="614"/>
      <c r="U5" s="95">
        <f>IFERROR((N5*100%)/M5,"-")</f>
        <v>0</v>
      </c>
      <c r="V5" s="95">
        <f>IFERROR((P5*100%)/O5,"-")</f>
        <v>0</v>
      </c>
      <c r="W5" s="95">
        <f>IFERROR((R5*100%)/Q5,"-")</f>
        <v>0</v>
      </c>
      <c r="X5" s="95">
        <f>IFERROR((T5*100%)/S5,"-")</f>
        <v>0</v>
      </c>
      <c r="Y5" s="95">
        <f>IFERROR(AVERAGE(U5:X5),"-")</f>
        <v>0</v>
      </c>
      <c r="AC5" s="101"/>
      <c r="AD5" s="278"/>
      <c r="AE5" s="195"/>
      <c r="AF5" s="195"/>
    </row>
    <row r="6" spans="1:32" ht="63.6" customHeight="1">
      <c r="A6" s="792"/>
      <c r="B6" s="870"/>
      <c r="C6" s="870"/>
      <c r="D6" s="870"/>
      <c r="E6" s="526" t="s">
        <v>10</v>
      </c>
      <c r="F6" s="526" t="s">
        <v>11</v>
      </c>
      <c r="G6" s="453">
        <v>0.8</v>
      </c>
      <c r="H6" s="457">
        <v>0.9</v>
      </c>
      <c r="I6" s="526" t="s">
        <v>179</v>
      </c>
      <c r="J6" s="526" t="s">
        <v>770</v>
      </c>
      <c r="K6" s="526" t="s">
        <v>950</v>
      </c>
      <c r="L6" s="39" t="s">
        <v>425</v>
      </c>
      <c r="M6" s="84">
        <v>1</v>
      </c>
      <c r="N6" s="602"/>
      <c r="O6" s="84">
        <v>1</v>
      </c>
      <c r="P6" s="602"/>
      <c r="Q6" s="84">
        <v>1</v>
      </c>
      <c r="R6" s="602"/>
      <c r="S6" s="84">
        <v>1</v>
      </c>
      <c r="T6" s="614"/>
      <c r="U6" s="95">
        <f t="shared" ref="U6:U26" si="0">IFERROR((N6*100%)/M6,"-")</f>
        <v>0</v>
      </c>
      <c r="V6" s="95">
        <f t="shared" ref="V6:V26" si="1">IFERROR((P6*100%)/O6,"-")</f>
        <v>0</v>
      </c>
      <c r="W6" s="95">
        <f t="shared" ref="W6:W26" si="2">IFERROR((R6*100%)/Q6,"-")</f>
        <v>0</v>
      </c>
      <c r="X6" s="95">
        <f t="shared" ref="X6:X26" si="3">IFERROR((T6*100%)/S6,"-")</f>
        <v>0</v>
      </c>
      <c r="Y6" s="95">
        <f t="shared" ref="Y6:Y24" si="4">IFERROR(AVERAGE(U6:X6),"-")</f>
        <v>0</v>
      </c>
      <c r="AC6" s="101"/>
      <c r="AD6" s="285"/>
      <c r="AE6" s="195"/>
      <c r="AF6" s="195"/>
    </row>
    <row r="7" spans="1:32" ht="63.6" customHeight="1">
      <c r="A7" s="792"/>
      <c r="B7" s="870"/>
      <c r="C7" s="870"/>
      <c r="D7" s="870"/>
      <c r="E7" s="520" t="s">
        <v>889</v>
      </c>
      <c r="F7" s="520" t="s">
        <v>17</v>
      </c>
      <c r="G7" s="525">
        <v>0.43</v>
      </c>
      <c r="H7" s="525">
        <v>0.6</v>
      </c>
      <c r="I7" s="520" t="s">
        <v>976</v>
      </c>
      <c r="J7" s="520" t="s">
        <v>901</v>
      </c>
      <c r="K7" s="520" t="s">
        <v>902</v>
      </c>
      <c r="L7" s="351" t="s">
        <v>425</v>
      </c>
      <c r="M7" s="84">
        <v>1</v>
      </c>
      <c r="N7" s="602"/>
      <c r="O7" s="84">
        <v>1</v>
      </c>
      <c r="P7" s="602"/>
      <c r="Q7" s="84">
        <v>1</v>
      </c>
      <c r="R7" s="602"/>
      <c r="S7" s="84">
        <v>1</v>
      </c>
      <c r="T7" s="614"/>
      <c r="U7" s="95">
        <f t="shared" ref="U7" si="5">IFERROR((N7*100%)/M7,"-")</f>
        <v>0</v>
      </c>
      <c r="V7" s="95">
        <f t="shared" ref="V7" si="6">IFERROR((P7*100%)/O7,"-")</f>
        <v>0</v>
      </c>
      <c r="W7" s="95">
        <f t="shared" ref="W7" si="7">IFERROR((R7*100%)/Q7,"-")</f>
        <v>0</v>
      </c>
      <c r="X7" s="95">
        <f t="shared" ref="X7" si="8">IFERROR((T7*100%)/S7,"-")</f>
        <v>0</v>
      </c>
      <c r="Y7" s="95">
        <f t="shared" ref="Y7" si="9">IFERROR(AVERAGE(U7:X7),"-")</f>
        <v>0</v>
      </c>
      <c r="AC7" s="101"/>
      <c r="AD7" s="285"/>
      <c r="AE7" s="195"/>
      <c r="AF7" s="227"/>
    </row>
    <row r="8" spans="1:32" ht="90" customHeight="1">
      <c r="A8" s="792"/>
      <c r="B8" s="870"/>
      <c r="C8" s="870"/>
      <c r="D8" s="870"/>
      <c r="E8" s="526" t="s">
        <v>21</v>
      </c>
      <c r="F8" s="526" t="s">
        <v>22</v>
      </c>
      <c r="G8" s="48">
        <v>0.56000000000000005</v>
      </c>
      <c r="H8" s="457">
        <v>0.5</v>
      </c>
      <c r="I8" s="526" t="s">
        <v>182</v>
      </c>
      <c r="J8" s="526" t="s">
        <v>926</v>
      </c>
      <c r="K8" s="526" t="s">
        <v>925</v>
      </c>
      <c r="L8" s="43" t="s">
        <v>130</v>
      </c>
      <c r="M8" s="84">
        <v>1</v>
      </c>
      <c r="N8" s="602"/>
      <c r="O8" s="84">
        <v>1</v>
      </c>
      <c r="P8" s="602"/>
      <c r="Q8" s="84">
        <v>1</v>
      </c>
      <c r="R8" s="602"/>
      <c r="S8" s="84">
        <v>1</v>
      </c>
      <c r="T8" s="614"/>
      <c r="U8" s="95">
        <f t="shared" si="0"/>
        <v>0</v>
      </c>
      <c r="V8" s="95">
        <f t="shared" si="1"/>
        <v>0</v>
      </c>
      <c r="W8" s="95">
        <f t="shared" si="2"/>
        <v>0</v>
      </c>
      <c r="X8" s="95">
        <f t="shared" si="3"/>
        <v>0</v>
      </c>
      <c r="Y8" s="95">
        <f t="shared" si="4"/>
        <v>0</v>
      </c>
      <c r="AC8" s="101"/>
      <c r="AD8" s="285"/>
      <c r="AE8" s="195"/>
      <c r="AF8" s="227"/>
    </row>
    <row r="9" spans="1:32" ht="140.4" customHeight="1">
      <c r="A9" s="785" t="s">
        <v>31</v>
      </c>
      <c r="B9" s="788" t="s">
        <v>206</v>
      </c>
      <c r="C9" s="788" t="s">
        <v>29</v>
      </c>
      <c r="D9" s="788" t="s">
        <v>438</v>
      </c>
      <c r="E9" s="521" t="s">
        <v>30</v>
      </c>
      <c r="F9" s="527" t="s">
        <v>951</v>
      </c>
      <c r="G9" s="523">
        <v>1</v>
      </c>
      <c r="H9" s="522">
        <v>1</v>
      </c>
      <c r="I9" s="529" t="s">
        <v>153</v>
      </c>
      <c r="J9" s="529" t="s">
        <v>960</v>
      </c>
      <c r="K9" s="529" t="s">
        <v>979</v>
      </c>
      <c r="L9" s="251" t="s">
        <v>129</v>
      </c>
      <c r="M9" s="260">
        <v>1</v>
      </c>
      <c r="N9" s="667"/>
      <c r="O9" s="260">
        <v>1</v>
      </c>
      <c r="P9" s="667"/>
      <c r="Q9" s="260">
        <v>1</v>
      </c>
      <c r="R9" s="667"/>
      <c r="S9" s="260">
        <v>1</v>
      </c>
      <c r="T9" s="614"/>
      <c r="U9" s="95">
        <f t="shared" si="0"/>
        <v>0</v>
      </c>
      <c r="V9" s="95">
        <f t="shared" si="1"/>
        <v>0</v>
      </c>
      <c r="W9" s="95">
        <f t="shared" si="2"/>
        <v>0</v>
      </c>
      <c r="X9" s="95">
        <f t="shared" si="3"/>
        <v>0</v>
      </c>
      <c r="Y9" s="95">
        <f t="shared" si="4"/>
        <v>0</v>
      </c>
      <c r="AC9" s="101"/>
      <c r="AD9" s="285"/>
      <c r="AE9" s="195"/>
      <c r="AF9" s="195"/>
    </row>
    <row r="10" spans="1:32" ht="110.4" customHeight="1">
      <c r="A10" s="786"/>
      <c r="B10" s="789"/>
      <c r="C10" s="789"/>
      <c r="D10" s="789"/>
      <c r="E10" s="788" t="s">
        <v>35</v>
      </c>
      <c r="F10" s="946" t="s">
        <v>36</v>
      </c>
      <c r="G10" s="834">
        <v>0.5</v>
      </c>
      <c r="H10" s="849">
        <v>0.7</v>
      </c>
      <c r="I10" s="834" t="s">
        <v>187</v>
      </c>
      <c r="J10" s="538" t="s">
        <v>159</v>
      </c>
      <c r="K10" s="538" t="s">
        <v>187</v>
      </c>
      <c r="L10" s="270" t="s">
        <v>129</v>
      </c>
      <c r="M10" s="197">
        <v>1</v>
      </c>
      <c r="N10" s="610"/>
      <c r="O10" s="197">
        <v>1</v>
      </c>
      <c r="P10" s="610"/>
      <c r="Q10" s="197">
        <v>1</v>
      </c>
      <c r="R10" s="610"/>
      <c r="S10" s="197">
        <v>1</v>
      </c>
      <c r="T10" s="614"/>
      <c r="U10" s="95">
        <f t="shared" si="0"/>
        <v>0</v>
      </c>
      <c r="V10" s="95">
        <f t="shared" si="1"/>
        <v>0</v>
      </c>
      <c r="W10" s="95">
        <f t="shared" si="2"/>
        <v>0</v>
      </c>
      <c r="X10" s="95">
        <f t="shared" si="3"/>
        <v>0</v>
      </c>
      <c r="Y10" s="95">
        <f t="shared" si="4"/>
        <v>0</v>
      </c>
      <c r="AC10" s="101"/>
      <c r="AD10" s="285"/>
      <c r="AE10" s="195"/>
      <c r="AF10" s="195"/>
    </row>
    <row r="11" spans="1:32" ht="90.75" customHeight="1">
      <c r="A11" s="786"/>
      <c r="B11" s="789"/>
      <c r="C11" s="789"/>
      <c r="D11" s="789"/>
      <c r="E11" s="790"/>
      <c r="F11" s="947"/>
      <c r="G11" s="835"/>
      <c r="H11" s="850"/>
      <c r="I11" s="835"/>
      <c r="J11" s="538" t="s">
        <v>992</v>
      </c>
      <c r="K11" s="538" t="s">
        <v>941</v>
      </c>
      <c r="L11" s="538" t="s">
        <v>940</v>
      </c>
      <c r="M11" s="197">
        <v>1</v>
      </c>
      <c r="N11" s="610"/>
      <c r="O11" s="197">
        <v>1</v>
      </c>
      <c r="P11" s="610"/>
      <c r="Q11" s="197">
        <v>1</v>
      </c>
      <c r="R11" s="610"/>
      <c r="S11" s="197">
        <v>1</v>
      </c>
      <c r="T11" s="614"/>
      <c r="U11" s="95">
        <f t="shared" ref="U11" si="10">IFERROR((N11*100%)/M11,"-")</f>
        <v>0</v>
      </c>
      <c r="V11" s="95">
        <f t="shared" ref="V11" si="11">IFERROR((P11*100%)/O11,"-")</f>
        <v>0</v>
      </c>
      <c r="W11" s="95">
        <f t="shared" ref="W11" si="12">IFERROR((R11*100%)/Q11,"-")</f>
        <v>0</v>
      </c>
      <c r="X11" s="95">
        <f t="shared" ref="X11" si="13">IFERROR((T11*100%)/S11,"-")</f>
        <v>0</v>
      </c>
      <c r="Y11" s="95">
        <f t="shared" ref="Y11" si="14">IFERROR(AVERAGE(U11:X11),"-")</f>
        <v>0</v>
      </c>
      <c r="AC11" s="101"/>
      <c r="AD11" s="285"/>
      <c r="AE11" s="195"/>
      <c r="AF11" s="227"/>
    </row>
    <row r="12" spans="1:32" ht="115.5" customHeight="1">
      <c r="A12" s="786"/>
      <c r="B12" s="789"/>
      <c r="C12" s="789"/>
      <c r="D12" s="789"/>
      <c r="E12" s="252" t="s">
        <v>37</v>
      </c>
      <c r="F12" s="253" t="s">
        <v>36</v>
      </c>
      <c r="G12" s="254">
        <v>0.6</v>
      </c>
      <c r="H12" s="255">
        <v>0.8</v>
      </c>
      <c r="I12" s="254" t="s">
        <v>188</v>
      </c>
      <c r="J12" s="213" t="s">
        <v>160</v>
      </c>
      <c r="K12" s="213" t="s">
        <v>188</v>
      </c>
      <c r="L12" s="213" t="s">
        <v>129</v>
      </c>
      <c r="M12" s="197">
        <v>1</v>
      </c>
      <c r="N12" s="610"/>
      <c r="O12" s="197">
        <v>1</v>
      </c>
      <c r="P12" s="610"/>
      <c r="Q12" s="197">
        <v>1</v>
      </c>
      <c r="R12" s="610"/>
      <c r="S12" s="197">
        <v>1</v>
      </c>
      <c r="T12" s="614"/>
      <c r="U12" s="95">
        <f t="shared" si="0"/>
        <v>0</v>
      </c>
      <c r="V12" s="95">
        <f t="shared" si="1"/>
        <v>0</v>
      </c>
      <c r="W12" s="95">
        <f t="shared" si="2"/>
        <v>0</v>
      </c>
      <c r="X12" s="95">
        <f t="shared" si="3"/>
        <v>0</v>
      </c>
      <c r="Y12" s="95">
        <f t="shared" si="4"/>
        <v>0</v>
      </c>
      <c r="AC12" s="101"/>
      <c r="AD12" s="316"/>
      <c r="AE12" s="195"/>
      <c r="AF12" s="195"/>
    </row>
    <row r="13" spans="1:32" ht="104.25" customHeight="1">
      <c r="A13" s="786"/>
      <c r="B13" s="789"/>
      <c r="C13" s="789"/>
      <c r="D13" s="789"/>
      <c r="E13" s="788" t="s">
        <v>38</v>
      </c>
      <c r="F13" s="946" t="s">
        <v>39</v>
      </c>
      <c r="G13" s="834">
        <v>0.7</v>
      </c>
      <c r="H13" s="849">
        <v>0.8</v>
      </c>
      <c r="I13" s="834" t="s">
        <v>189</v>
      </c>
      <c r="J13" s="538" t="s">
        <v>939</v>
      </c>
      <c r="K13" s="538" t="s">
        <v>938</v>
      </c>
      <c r="L13" s="529" t="s">
        <v>132</v>
      </c>
      <c r="M13" s="86">
        <v>1</v>
      </c>
      <c r="N13" s="602"/>
      <c r="O13" s="86">
        <v>1</v>
      </c>
      <c r="P13" s="602"/>
      <c r="Q13" s="86">
        <v>1</v>
      </c>
      <c r="R13" s="602"/>
      <c r="S13" s="86">
        <v>1</v>
      </c>
      <c r="T13" s="603"/>
      <c r="U13" s="95">
        <f t="shared" si="0"/>
        <v>0</v>
      </c>
      <c r="V13" s="95">
        <f t="shared" si="1"/>
        <v>0</v>
      </c>
      <c r="W13" s="95">
        <f t="shared" si="2"/>
        <v>0</v>
      </c>
      <c r="X13" s="95">
        <f t="shared" si="3"/>
        <v>0</v>
      </c>
      <c r="Y13" s="95">
        <f t="shared" si="4"/>
        <v>0</v>
      </c>
      <c r="AC13" s="101"/>
      <c r="AD13" s="285"/>
      <c r="AE13" s="195"/>
      <c r="AF13" s="278"/>
    </row>
    <row r="14" spans="1:32" ht="74.25" customHeight="1">
      <c r="A14" s="786"/>
      <c r="B14" s="789"/>
      <c r="C14" s="789"/>
      <c r="D14" s="789"/>
      <c r="E14" s="790"/>
      <c r="F14" s="947"/>
      <c r="G14" s="835"/>
      <c r="H14" s="850"/>
      <c r="I14" s="835"/>
      <c r="J14" s="538" t="s">
        <v>40</v>
      </c>
      <c r="K14" s="538" t="s">
        <v>644</v>
      </c>
      <c r="L14" s="538" t="s">
        <v>906</v>
      </c>
      <c r="M14" s="197">
        <v>1</v>
      </c>
      <c r="N14" s="610"/>
      <c r="O14" s="197">
        <v>1</v>
      </c>
      <c r="P14" s="610"/>
      <c r="Q14" s="197">
        <v>1</v>
      </c>
      <c r="R14" s="610"/>
      <c r="S14" s="197">
        <v>1</v>
      </c>
      <c r="T14" s="603"/>
      <c r="U14" s="95">
        <f t="shared" si="0"/>
        <v>0</v>
      </c>
      <c r="V14" s="95">
        <f t="shared" si="1"/>
        <v>0</v>
      </c>
      <c r="W14" s="95">
        <f t="shared" si="2"/>
        <v>0</v>
      </c>
      <c r="X14" s="95">
        <f t="shared" si="3"/>
        <v>0</v>
      </c>
      <c r="Y14" s="95">
        <f t="shared" si="4"/>
        <v>0</v>
      </c>
      <c r="AC14" s="101"/>
      <c r="AD14" s="316"/>
      <c r="AE14" s="195"/>
      <c r="AF14" s="195"/>
    </row>
    <row r="15" spans="1:32" ht="90.6" customHeight="1">
      <c r="A15" s="786"/>
      <c r="B15" s="789"/>
      <c r="C15" s="790"/>
      <c r="D15" s="790"/>
      <c r="E15" s="252" t="s">
        <v>42</v>
      </c>
      <c r="F15" s="253" t="s">
        <v>43</v>
      </c>
      <c r="G15" s="254">
        <v>0.9</v>
      </c>
      <c r="H15" s="255">
        <v>0.9</v>
      </c>
      <c r="I15" s="254" t="s">
        <v>190</v>
      </c>
      <c r="J15" s="53" t="s">
        <v>45</v>
      </c>
      <c r="K15" s="53" t="s">
        <v>186</v>
      </c>
      <c r="L15" s="51" t="s">
        <v>129</v>
      </c>
      <c r="M15" s="86">
        <v>0.9</v>
      </c>
      <c r="N15" s="602"/>
      <c r="O15" s="86">
        <v>0.9</v>
      </c>
      <c r="P15" s="602"/>
      <c r="Q15" s="86">
        <v>0.9</v>
      </c>
      <c r="R15" s="602"/>
      <c r="S15" s="86">
        <v>0.9</v>
      </c>
      <c r="T15" s="614"/>
      <c r="U15" s="95">
        <f t="shared" si="0"/>
        <v>0</v>
      </c>
      <c r="V15" s="95">
        <f t="shared" si="1"/>
        <v>0</v>
      </c>
      <c r="W15" s="95">
        <f t="shared" si="2"/>
        <v>0</v>
      </c>
      <c r="X15" s="95">
        <f t="shared" si="3"/>
        <v>0</v>
      </c>
      <c r="Y15" s="95">
        <f t="shared" si="4"/>
        <v>0</v>
      </c>
      <c r="AC15" s="101"/>
      <c r="AD15" s="316"/>
      <c r="AE15" s="195"/>
      <c r="AF15" s="227"/>
    </row>
    <row r="16" spans="1:32" ht="75" customHeight="1">
      <c r="A16" s="786"/>
      <c r="B16" s="789"/>
      <c r="C16" s="891" t="s">
        <v>46</v>
      </c>
      <c r="D16" s="892"/>
      <c r="E16" s="346" t="s">
        <v>619</v>
      </c>
      <c r="F16" s="348" t="s">
        <v>620</v>
      </c>
      <c r="G16" s="348">
        <v>0.8</v>
      </c>
      <c r="H16" s="347">
        <v>0.9</v>
      </c>
      <c r="I16" s="348" t="s">
        <v>658</v>
      </c>
      <c r="J16" s="415" t="s">
        <v>536</v>
      </c>
      <c r="K16" s="415" t="s">
        <v>485</v>
      </c>
      <c r="L16" s="51" t="s">
        <v>129</v>
      </c>
      <c r="M16" s="86">
        <v>1</v>
      </c>
      <c r="N16" s="602"/>
      <c r="O16" s="86">
        <v>1</v>
      </c>
      <c r="P16" s="602"/>
      <c r="Q16" s="86">
        <v>1</v>
      </c>
      <c r="R16" s="602"/>
      <c r="S16" s="86">
        <v>1</v>
      </c>
      <c r="T16" s="614"/>
      <c r="U16" s="95">
        <f t="shared" si="0"/>
        <v>0</v>
      </c>
      <c r="V16" s="95">
        <f t="shared" si="1"/>
        <v>0</v>
      </c>
      <c r="W16" s="95">
        <f t="shared" si="2"/>
        <v>0</v>
      </c>
      <c r="X16" s="95">
        <f t="shared" si="3"/>
        <v>0</v>
      </c>
      <c r="Y16" s="95">
        <f t="shared" si="4"/>
        <v>0</v>
      </c>
      <c r="AC16" s="101"/>
      <c r="AD16" s="285"/>
      <c r="AE16" s="195"/>
      <c r="AF16" s="227"/>
    </row>
    <row r="17" spans="1:32" ht="51" customHeight="1">
      <c r="A17" s="786"/>
      <c r="B17" s="789"/>
      <c r="C17" s="788" t="s">
        <v>49</v>
      </c>
      <c r="D17" s="807" t="s">
        <v>320</v>
      </c>
      <c r="E17" s="788" t="s">
        <v>50</v>
      </c>
      <c r="F17" s="788" t="s">
        <v>51</v>
      </c>
      <c r="G17" s="834">
        <v>0.9</v>
      </c>
      <c r="H17" s="849">
        <v>0.9</v>
      </c>
      <c r="I17" s="834" t="s">
        <v>563</v>
      </c>
      <c r="J17" s="50" t="s">
        <v>52</v>
      </c>
      <c r="K17" s="53" t="s">
        <v>53</v>
      </c>
      <c r="L17" s="53" t="s">
        <v>131</v>
      </c>
      <c r="M17" s="86">
        <v>1</v>
      </c>
      <c r="N17" s="602"/>
      <c r="O17" s="86">
        <v>0</v>
      </c>
      <c r="P17" s="602"/>
      <c r="Q17" s="86">
        <v>0</v>
      </c>
      <c r="R17" s="602"/>
      <c r="S17" s="86">
        <v>0</v>
      </c>
      <c r="T17" s="614"/>
      <c r="U17" s="95">
        <f t="shared" si="0"/>
        <v>0</v>
      </c>
      <c r="V17" s="95" t="str">
        <f t="shared" si="1"/>
        <v>-</v>
      </c>
      <c r="W17" s="95" t="str">
        <f t="shared" si="2"/>
        <v>-</v>
      </c>
      <c r="X17" s="95" t="str">
        <f t="shared" si="3"/>
        <v>-</v>
      </c>
      <c r="Y17" s="95">
        <f t="shared" si="4"/>
        <v>0</v>
      </c>
      <c r="AC17" s="101"/>
      <c r="AD17" s="285"/>
      <c r="AE17" s="195"/>
      <c r="AF17" s="195"/>
    </row>
    <row r="18" spans="1:32" ht="67.5" customHeight="1">
      <c r="A18" s="787"/>
      <c r="B18" s="789"/>
      <c r="C18" s="790"/>
      <c r="D18" s="808"/>
      <c r="E18" s="790"/>
      <c r="F18" s="790"/>
      <c r="G18" s="835"/>
      <c r="H18" s="850"/>
      <c r="I18" s="835"/>
      <c r="J18" s="50" t="s">
        <v>542</v>
      </c>
      <c r="K18" s="53" t="s">
        <v>541</v>
      </c>
      <c r="L18" s="53" t="s">
        <v>129</v>
      </c>
      <c r="M18" s="86">
        <v>0</v>
      </c>
      <c r="N18" s="602"/>
      <c r="O18" s="86">
        <v>0.75</v>
      </c>
      <c r="P18" s="602"/>
      <c r="Q18" s="86">
        <v>0.8</v>
      </c>
      <c r="R18" s="602"/>
      <c r="S18" s="86">
        <v>0.9</v>
      </c>
      <c r="T18" s="614"/>
      <c r="U18" s="95" t="str">
        <f t="shared" si="0"/>
        <v>-</v>
      </c>
      <c r="V18" s="95">
        <f t="shared" si="1"/>
        <v>0</v>
      </c>
      <c r="W18" s="95">
        <f t="shared" si="2"/>
        <v>0</v>
      </c>
      <c r="X18" s="95">
        <f t="shared" si="3"/>
        <v>0</v>
      </c>
      <c r="Y18" s="95">
        <f t="shared" si="4"/>
        <v>0</v>
      </c>
      <c r="AC18" s="101"/>
      <c r="AD18" s="285"/>
      <c r="AE18" s="195"/>
      <c r="AF18" s="195"/>
    </row>
    <row r="19" spans="1:32" ht="87.6" customHeight="1">
      <c r="A19" s="791" t="s">
        <v>873</v>
      </c>
      <c r="B19" s="894" t="s">
        <v>440</v>
      </c>
      <c r="C19" s="894" t="s">
        <v>441</v>
      </c>
      <c r="D19" s="894" t="s">
        <v>442</v>
      </c>
      <c r="E19" s="894" t="s">
        <v>70</v>
      </c>
      <c r="F19" s="894" t="s">
        <v>446</v>
      </c>
      <c r="G19" s="979">
        <v>4.0000000000000001E-3</v>
      </c>
      <c r="H19" s="981">
        <v>5.0000000000000001E-3</v>
      </c>
      <c r="I19" s="907" t="s">
        <v>72</v>
      </c>
      <c r="J19" s="517" t="s">
        <v>199</v>
      </c>
      <c r="K19" s="519" t="s">
        <v>164</v>
      </c>
      <c r="L19" s="58" t="s">
        <v>132</v>
      </c>
      <c r="M19" s="88">
        <v>0.06</v>
      </c>
      <c r="N19" s="630"/>
      <c r="O19" s="90">
        <v>0.06</v>
      </c>
      <c r="P19" s="619"/>
      <c r="Q19" s="90">
        <v>0.06</v>
      </c>
      <c r="R19" s="666"/>
      <c r="S19" s="90">
        <v>0.06</v>
      </c>
      <c r="T19" s="668"/>
      <c r="U19" s="95">
        <f t="shared" si="0"/>
        <v>0</v>
      </c>
      <c r="V19" s="95">
        <f t="shared" si="1"/>
        <v>0</v>
      </c>
      <c r="W19" s="95">
        <f t="shared" si="2"/>
        <v>0</v>
      </c>
      <c r="X19" s="95">
        <f t="shared" si="3"/>
        <v>0</v>
      </c>
      <c r="Y19" s="95">
        <f t="shared" si="4"/>
        <v>0</v>
      </c>
      <c r="AC19" s="101"/>
      <c r="AD19" s="647"/>
      <c r="AE19" s="195"/>
      <c r="AF19" s="227"/>
    </row>
    <row r="20" spans="1:32" ht="84" customHeight="1">
      <c r="A20" s="809"/>
      <c r="B20" s="896"/>
      <c r="C20" s="896"/>
      <c r="D20" s="896"/>
      <c r="E20" s="895"/>
      <c r="F20" s="895"/>
      <c r="G20" s="980"/>
      <c r="H20" s="982"/>
      <c r="I20" s="908"/>
      <c r="J20" s="62" t="s">
        <v>165</v>
      </c>
      <c r="K20" s="519" t="s">
        <v>166</v>
      </c>
      <c r="L20" s="196" t="s">
        <v>130</v>
      </c>
      <c r="M20" s="91">
        <v>5.0000000000000001E-3</v>
      </c>
      <c r="N20" s="604"/>
      <c r="O20" s="91">
        <v>5.0000000000000001E-3</v>
      </c>
      <c r="P20" s="604"/>
      <c r="Q20" s="91">
        <v>5.0000000000000001E-3</v>
      </c>
      <c r="R20" s="604"/>
      <c r="S20" s="91">
        <v>5.0000000000000001E-3</v>
      </c>
      <c r="T20" s="616"/>
      <c r="U20" s="95" t="str">
        <f>IF(N20,IF(N20&gt;=0.5%,100%,IF(AND(N20&gt;0.4%),79%,59%)),"-")</f>
        <v>-</v>
      </c>
      <c r="V20" s="95" t="str">
        <f>IF(P20,IF(P20&gt;=0.5%,100%,IF(AND(P20&gt;0.4%),79%,59%)),"-")</f>
        <v>-</v>
      </c>
      <c r="W20" s="95" t="str">
        <f>IF(R20,IF(R20&gt;=0.5%,100%,IF(AND(R20&gt;0.4%),79%,59%)),"-")</f>
        <v>-</v>
      </c>
      <c r="X20" s="95" t="str">
        <f>IF(T20,IF(T20&gt;=0.5%,100%,IF(AND(T20&gt;0.4%),79%,59%)),"-")</f>
        <v>-</v>
      </c>
      <c r="Y20" s="95" t="str">
        <f t="shared" si="4"/>
        <v>-</v>
      </c>
      <c r="AC20" s="101"/>
      <c r="AD20" s="647"/>
      <c r="AE20" s="195"/>
      <c r="AF20" s="227"/>
    </row>
    <row r="21" spans="1:32" ht="75.75" customHeight="1">
      <c r="A21" s="791" t="s">
        <v>127</v>
      </c>
      <c r="B21" s="832" t="s">
        <v>78</v>
      </c>
      <c r="C21" s="832" t="s">
        <v>79</v>
      </c>
      <c r="D21" s="832" t="s">
        <v>90</v>
      </c>
      <c r="E21" s="832" t="s">
        <v>91</v>
      </c>
      <c r="F21" s="230" t="s">
        <v>92</v>
      </c>
      <c r="G21" s="184">
        <v>0.3</v>
      </c>
      <c r="H21" s="185">
        <v>0.7</v>
      </c>
      <c r="I21" s="172" t="s">
        <v>195</v>
      </c>
      <c r="J21" s="64" t="s">
        <v>172</v>
      </c>
      <c r="K21" s="64" t="s">
        <v>195</v>
      </c>
      <c r="L21" s="64" t="s">
        <v>130</v>
      </c>
      <c r="M21" s="92" t="s">
        <v>510</v>
      </c>
      <c r="N21" s="602"/>
      <c r="O21" s="92" t="s">
        <v>510</v>
      </c>
      <c r="P21" s="602"/>
      <c r="Q21" s="92" t="s">
        <v>510</v>
      </c>
      <c r="R21" s="602"/>
      <c r="S21" s="92" t="s">
        <v>510</v>
      </c>
      <c r="T21" s="614"/>
      <c r="U21" s="95" t="str">
        <f t="shared" si="0"/>
        <v>-</v>
      </c>
      <c r="V21" s="95" t="str">
        <f t="shared" si="1"/>
        <v>-</v>
      </c>
      <c r="W21" s="95" t="str">
        <f t="shared" si="2"/>
        <v>-</v>
      </c>
      <c r="X21" s="95" t="str">
        <f t="shared" si="3"/>
        <v>-</v>
      </c>
      <c r="Y21" s="95" t="str">
        <f t="shared" si="4"/>
        <v>-</v>
      </c>
      <c r="AC21" s="101"/>
      <c r="AD21" s="647"/>
      <c r="AE21" s="195"/>
      <c r="AF21" s="227"/>
    </row>
    <row r="22" spans="1:32" ht="66">
      <c r="A22" s="809"/>
      <c r="B22" s="833"/>
      <c r="C22" s="833"/>
      <c r="D22" s="833"/>
      <c r="E22" s="833"/>
      <c r="F22" s="64" t="s">
        <v>95</v>
      </c>
      <c r="G22" s="202">
        <v>0.3</v>
      </c>
      <c r="H22" s="203">
        <v>0.7</v>
      </c>
      <c r="I22" s="64" t="s">
        <v>201</v>
      </c>
      <c r="J22" s="64" t="s">
        <v>202</v>
      </c>
      <c r="K22" s="64" t="s">
        <v>203</v>
      </c>
      <c r="L22" s="64" t="s">
        <v>130</v>
      </c>
      <c r="M22" s="92">
        <v>0.8</v>
      </c>
      <c r="N22" s="602"/>
      <c r="O22" s="92">
        <v>0.8</v>
      </c>
      <c r="P22" s="602"/>
      <c r="Q22" s="92">
        <v>0.8</v>
      </c>
      <c r="R22" s="602"/>
      <c r="S22" s="92">
        <v>0.8</v>
      </c>
      <c r="T22" s="614"/>
      <c r="U22" s="95">
        <f t="shared" si="0"/>
        <v>0</v>
      </c>
      <c r="V22" s="95">
        <f t="shared" si="1"/>
        <v>0</v>
      </c>
      <c r="W22" s="95">
        <f t="shared" si="2"/>
        <v>0</v>
      </c>
      <c r="X22" s="95">
        <f t="shared" si="3"/>
        <v>0</v>
      </c>
      <c r="Y22" s="95">
        <f t="shared" si="4"/>
        <v>0</v>
      </c>
      <c r="AC22" s="101"/>
      <c r="AD22" s="647"/>
      <c r="AE22" s="195"/>
      <c r="AF22" s="227"/>
    </row>
    <row r="23" spans="1:32" ht="75" customHeight="1">
      <c r="A23" s="857" t="s">
        <v>128</v>
      </c>
      <c r="B23" s="1046" t="s">
        <v>444</v>
      </c>
      <c r="C23" s="1046" t="s">
        <v>445</v>
      </c>
      <c r="D23" s="956" t="s">
        <v>99</v>
      </c>
      <c r="E23" s="956" t="s">
        <v>100</v>
      </c>
      <c r="F23" s="1027" t="s">
        <v>101</v>
      </c>
      <c r="G23" s="1028">
        <v>0.7</v>
      </c>
      <c r="H23" s="1029">
        <v>0.8</v>
      </c>
      <c r="I23" s="1020" t="s">
        <v>173</v>
      </c>
      <c r="J23" s="70" t="s">
        <v>103</v>
      </c>
      <c r="K23" s="534" t="s">
        <v>500</v>
      </c>
      <c r="L23" s="70" t="s">
        <v>132</v>
      </c>
      <c r="M23" s="93">
        <v>0</v>
      </c>
      <c r="N23" s="605"/>
      <c r="O23" s="94">
        <v>0</v>
      </c>
      <c r="P23" s="608"/>
      <c r="Q23" s="93">
        <v>1</v>
      </c>
      <c r="R23" s="605"/>
      <c r="S23" s="94">
        <v>1</v>
      </c>
      <c r="T23" s="619"/>
      <c r="U23" s="95" t="str">
        <f t="shared" si="0"/>
        <v>-</v>
      </c>
      <c r="V23" s="95" t="str">
        <f t="shared" si="1"/>
        <v>-</v>
      </c>
      <c r="W23" s="95">
        <f t="shared" si="2"/>
        <v>0</v>
      </c>
      <c r="X23" s="95">
        <f t="shared" si="3"/>
        <v>0</v>
      </c>
      <c r="Y23" s="95">
        <f t="shared" si="4"/>
        <v>0</v>
      </c>
      <c r="AC23" s="101"/>
      <c r="AD23" s="285"/>
      <c r="AE23" s="195"/>
      <c r="AF23" s="227"/>
    </row>
    <row r="24" spans="1:32" ht="53.25" customHeight="1">
      <c r="A24" s="857"/>
      <c r="B24" s="1047"/>
      <c r="C24" s="1047"/>
      <c r="D24" s="956"/>
      <c r="E24" s="956"/>
      <c r="F24" s="1027"/>
      <c r="G24" s="1028"/>
      <c r="H24" s="1029"/>
      <c r="I24" s="1020"/>
      <c r="J24" s="422" t="s">
        <v>908</v>
      </c>
      <c r="K24" s="530" t="s">
        <v>790</v>
      </c>
      <c r="L24" s="70" t="s">
        <v>130</v>
      </c>
      <c r="M24" s="166">
        <v>0</v>
      </c>
      <c r="N24" s="640"/>
      <c r="O24" s="134">
        <v>0</v>
      </c>
      <c r="P24" s="626"/>
      <c r="Q24" s="134">
        <v>0</v>
      </c>
      <c r="R24" s="626"/>
      <c r="S24" s="134">
        <v>1</v>
      </c>
      <c r="T24" s="619"/>
      <c r="U24" s="95" t="str">
        <f t="shared" si="0"/>
        <v>-</v>
      </c>
      <c r="V24" s="95" t="str">
        <f t="shared" si="1"/>
        <v>-</v>
      </c>
      <c r="W24" s="95" t="str">
        <f t="shared" si="2"/>
        <v>-</v>
      </c>
      <c r="X24" s="95">
        <f t="shared" si="3"/>
        <v>0</v>
      </c>
      <c r="Y24" s="95">
        <f t="shared" si="4"/>
        <v>0</v>
      </c>
      <c r="AC24" s="101"/>
      <c r="AD24" s="647"/>
      <c r="AE24" s="195"/>
      <c r="AF24" s="227"/>
    </row>
    <row r="25" spans="1:32" ht="75" customHeight="1">
      <c r="A25" s="857"/>
      <c r="B25" s="1048"/>
      <c r="C25" s="1048"/>
      <c r="D25" s="528" t="s">
        <v>954</v>
      </c>
      <c r="E25" s="535" t="s">
        <v>956</v>
      </c>
      <c r="F25" s="535" t="s">
        <v>957</v>
      </c>
      <c r="G25" s="536">
        <v>0.8</v>
      </c>
      <c r="H25" s="536" t="s">
        <v>955</v>
      </c>
      <c r="I25" s="535" t="s">
        <v>957</v>
      </c>
      <c r="J25" s="530" t="s">
        <v>958</v>
      </c>
      <c r="K25" s="530" t="s">
        <v>959</v>
      </c>
      <c r="L25" s="534" t="s">
        <v>130</v>
      </c>
      <c r="M25" s="166">
        <v>1</v>
      </c>
      <c r="N25" s="640"/>
      <c r="O25" s="134">
        <v>1</v>
      </c>
      <c r="P25" s="626"/>
      <c r="Q25" s="134">
        <v>1</v>
      </c>
      <c r="R25" s="626"/>
      <c r="S25" s="134">
        <v>1</v>
      </c>
      <c r="T25" s="619"/>
      <c r="U25" s="95">
        <f t="shared" ref="U25" si="15">IFERROR((N25*100%)/M25,"-")</f>
        <v>0</v>
      </c>
      <c r="V25" s="95">
        <f t="shared" ref="V25" si="16">IFERROR((P25*100%)/O25,"-")</f>
        <v>0</v>
      </c>
      <c r="W25" s="95">
        <f t="shared" ref="W25" si="17">IFERROR((R25*100%)/Q25,"-")</f>
        <v>0</v>
      </c>
      <c r="X25" s="95">
        <f t="shared" ref="X25" si="18">IFERROR((T25*100%)/S25,"-")</f>
        <v>0</v>
      </c>
      <c r="Y25" s="95">
        <f t="shared" ref="Y25" si="19">IFERROR(AVERAGE(U25:X25),"-")</f>
        <v>0</v>
      </c>
      <c r="AC25" s="101"/>
      <c r="AD25" s="285"/>
      <c r="AE25" s="195"/>
      <c r="AF25" s="227"/>
    </row>
    <row r="26" spans="1:32" ht="45.6" customHeight="1">
      <c r="A26" s="1004" t="s">
        <v>332</v>
      </c>
      <c r="B26" s="1005"/>
      <c r="C26" s="1005"/>
      <c r="D26" s="1005"/>
      <c r="E26" s="1005"/>
      <c r="F26" s="1005"/>
      <c r="G26" s="1005"/>
      <c r="H26" s="1005"/>
      <c r="I26" s="1005"/>
      <c r="J26" s="1005"/>
      <c r="K26" s="1005"/>
      <c r="L26" s="1006"/>
      <c r="M26" s="71"/>
      <c r="N26" s="71"/>
      <c r="O26" s="71"/>
      <c r="P26" s="71"/>
      <c r="Q26" s="71"/>
      <c r="R26" s="71"/>
      <c r="S26" s="71"/>
      <c r="T26" s="71"/>
      <c r="U26" s="40" t="str">
        <f t="shared" si="0"/>
        <v>-</v>
      </c>
      <c r="V26" s="40" t="str">
        <f t="shared" si="1"/>
        <v>-</v>
      </c>
      <c r="W26" s="40" t="str">
        <f t="shared" si="2"/>
        <v>-</v>
      </c>
      <c r="X26" s="40" t="str">
        <f t="shared" si="3"/>
        <v>-</v>
      </c>
      <c r="Y26" s="226">
        <f>AVERAGE(Y4:Y25)</f>
        <v>0</v>
      </c>
      <c r="AC26" s="101"/>
      <c r="AD26" s="285"/>
      <c r="AE26" s="195"/>
      <c r="AF26" s="227"/>
    </row>
    <row r="27" spans="1:32">
      <c r="A27" s="1049" t="s">
        <v>209</v>
      </c>
      <c r="B27" s="1050"/>
      <c r="C27" s="1050"/>
      <c r="D27" s="1050"/>
      <c r="E27" s="1050"/>
      <c r="F27" s="1050"/>
      <c r="G27" s="1050"/>
      <c r="H27" s="1050"/>
      <c r="I27" s="1050"/>
      <c r="J27" s="1051"/>
      <c r="AC27" s="101"/>
      <c r="AD27" s="647"/>
      <c r="AE27" s="195"/>
      <c r="AF27" s="227"/>
    </row>
    <row r="28" spans="1:32" ht="15" customHeight="1">
      <c r="A28" s="795" t="s">
        <v>250</v>
      </c>
      <c r="B28" s="796"/>
      <c r="C28" s="796"/>
      <c r="D28" s="796"/>
      <c r="E28" s="796"/>
      <c r="F28" s="796"/>
      <c r="G28" s="796"/>
      <c r="H28" s="796"/>
      <c r="I28" s="796"/>
      <c r="J28" s="797"/>
      <c r="AC28" s="101"/>
      <c r="AD28" s="647"/>
      <c r="AE28" s="195"/>
      <c r="AF28" s="227"/>
    </row>
    <row r="29" spans="1:32">
      <c r="A29" s="798"/>
      <c r="B29" s="799"/>
      <c r="C29" s="799"/>
      <c r="D29" s="799"/>
      <c r="E29" s="799"/>
      <c r="F29" s="799"/>
      <c r="G29" s="799"/>
      <c r="H29" s="799"/>
      <c r="I29" s="799"/>
      <c r="J29" s="800"/>
      <c r="AC29" s="101"/>
      <c r="AD29" s="285"/>
      <c r="AE29" s="195"/>
      <c r="AF29" s="227"/>
    </row>
    <row r="30" spans="1:32">
      <c r="A30" s="801"/>
      <c r="B30" s="802"/>
      <c r="C30" s="802"/>
      <c r="D30" s="802"/>
      <c r="E30" s="802"/>
      <c r="F30" s="802"/>
      <c r="G30" s="802"/>
      <c r="H30" s="802"/>
      <c r="I30" s="802"/>
      <c r="J30" s="803"/>
      <c r="AC30" s="101"/>
      <c r="AD30" s="647"/>
      <c r="AE30" s="195"/>
      <c r="AF30" s="227"/>
    </row>
    <row r="31" spans="1:32" ht="51.75" customHeight="1">
      <c r="A31" s="793" t="s">
        <v>670</v>
      </c>
      <c r="B31" s="793" t="s">
        <v>668</v>
      </c>
      <c r="C31" s="793" t="s">
        <v>340</v>
      </c>
      <c r="D31" s="793" t="s">
        <v>0</v>
      </c>
      <c r="E31" s="793" t="s">
        <v>654</v>
      </c>
      <c r="F31" s="793" t="s">
        <v>832</v>
      </c>
      <c r="G31" s="793" t="s">
        <v>1</v>
      </c>
      <c r="H31" s="793" t="s">
        <v>645</v>
      </c>
      <c r="I31" s="793" t="s">
        <v>125</v>
      </c>
      <c r="J31" s="793" t="s">
        <v>340</v>
      </c>
      <c r="K31" s="793" t="s">
        <v>685</v>
      </c>
      <c r="L31" s="793" t="s">
        <v>2</v>
      </c>
      <c r="M31" s="793" t="s">
        <v>210</v>
      </c>
      <c r="N31" s="793" t="s">
        <v>645</v>
      </c>
      <c r="O31" s="815" t="s">
        <v>3</v>
      </c>
      <c r="P31" s="816"/>
      <c r="Q31" s="816"/>
      <c r="R31" s="816"/>
      <c r="S31" s="816"/>
      <c r="T31" s="816"/>
      <c r="U31" s="816"/>
      <c r="V31" s="817"/>
      <c r="W31" s="818" t="s">
        <v>1007</v>
      </c>
      <c r="X31" s="819"/>
      <c r="Y31" s="819"/>
      <c r="Z31" s="819"/>
      <c r="AA31" s="820"/>
      <c r="AC31" s="101"/>
      <c r="AD31" s="647"/>
      <c r="AE31" s="195"/>
      <c r="AF31" s="227"/>
    </row>
    <row r="32" spans="1:32" ht="52.8">
      <c r="A32" s="794"/>
      <c r="B32" s="794"/>
      <c r="C32" s="794"/>
      <c r="D32" s="794"/>
      <c r="E32" s="794"/>
      <c r="F32" s="794"/>
      <c r="G32" s="794"/>
      <c r="H32" s="794"/>
      <c r="I32" s="794"/>
      <c r="J32" s="794"/>
      <c r="K32" s="794"/>
      <c r="L32" s="794"/>
      <c r="M32" s="794"/>
      <c r="N32" s="794"/>
      <c r="O32" s="38" t="s">
        <v>143</v>
      </c>
      <c r="P32" s="38" t="s">
        <v>145</v>
      </c>
      <c r="Q32" s="38" t="s">
        <v>144</v>
      </c>
      <c r="R32" s="38" t="s">
        <v>146</v>
      </c>
      <c r="S32" s="38" t="s">
        <v>147</v>
      </c>
      <c r="T32" s="38" t="s">
        <v>148</v>
      </c>
      <c r="U32" s="38" t="s">
        <v>149</v>
      </c>
      <c r="V32" s="38" t="s">
        <v>150</v>
      </c>
      <c r="W32" s="38" t="s">
        <v>458</v>
      </c>
      <c r="X32" s="38" t="s">
        <v>454</v>
      </c>
      <c r="Y32" s="38" t="s">
        <v>455</v>
      </c>
      <c r="Z32" s="38" t="s">
        <v>456</v>
      </c>
      <c r="AA32" s="38" t="s">
        <v>457</v>
      </c>
      <c r="AC32" s="101"/>
      <c r="AD32" s="285"/>
      <c r="AE32" s="195"/>
      <c r="AF32" s="227"/>
    </row>
    <row r="33" spans="1:32" ht="145.5" customHeight="1">
      <c r="A33" s="878" t="s">
        <v>127</v>
      </c>
      <c r="B33" s="855" t="s">
        <v>78</v>
      </c>
      <c r="C33" s="855" t="s">
        <v>79</v>
      </c>
      <c r="D33" s="855" t="s">
        <v>253</v>
      </c>
      <c r="E33" s="855" t="s">
        <v>91</v>
      </c>
      <c r="F33" s="855" t="s">
        <v>92</v>
      </c>
      <c r="G33" s="856">
        <v>0.3</v>
      </c>
      <c r="H33" s="856">
        <v>0.7</v>
      </c>
      <c r="I33" s="855" t="s">
        <v>252</v>
      </c>
      <c r="J33" s="304" t="s">
        <v>582</v>
      </c>
      <c r="K33" s="305" t="s">
        <v>583</v>
      </c>
      <c r="L33" s="306" t="s">
        <v>581</v>
      </c>
      <c r="M33" s="74" t="s">
        <v>1021</v>
      </c>
      <c r="N33" s="74"/>
      <c r="O33" s="77" t="s">
        <v>228</v>
      </c>
      <c r="P33" s="222"/>
      <c r="Q33" s="302" t="s">
        <v>233</v>
      </c>
      <c r="R33" s="222"/>
      <c r="S33" s="302" t="s">
        <v>233</v>
      </c>
      <c r="T33" s="222"/>
      <c r="U33" s="302" t="s">
        <v>233</v>
      </c>
      <c r="V33" s="78"/>
      <c r="W33" s="40" t="str">
        <f>IFERROR((P33*100%)/O33,"-")</f>
        <v>-</v>
      </c>
      <c r="X33" s="40" t="str">
        <f>IFERROR((R33*100%)/Q33,"-")</f>
        <v>-</v>
      </c>
      <c r="Y33" s="40" t="str">
        <f>IFERROR((T33*100%)/S33,"-")</f>
        <v>-</v>
      </c>
      <c r="Z33" s="40" t="str">
        <f>IFERROR((V33*100%)/U33,"-")</f>
        <v>-</v>
      </c>
      <c r="AA33" s="40" t="str">
        <f>IFERROR(AVERAGE(W33:Z33),"-")</f>
        <v>-</v>
      </c>
      <c r="AC33" s="101"/>
      <c r="AD33" s="647"/>
      <c r="AE33" s="195"/>
      <c r="AF33" s="227"/>
    </row>
    <row r="34" spans="1:32" ht="147" customHeight="1">
      <c r="A34" s="878"/>
      <c r="B34" s="855"/>
      <c r="C34" s="855"/>
      <c r="D34" s="855"/>
      <c r="E34" s="855"/>
      <c r="F34" s="855"/>
      <c r="G34" s="856"/>
      <c r="H34" s="855"/>
      <c r="I34" s="855"/>
      <c r="J34" s="304" t="s">
        <v>535</v>
      </c>
      <c r="K34" s="305" t="s">
        <v>584</v>
      </c>
      <c r="L34" s="306" t="s">
        <v>581</v>
      </c>
      <c r="M34" s="74" t="s">
        <v>1021</v>
      </c>
      <c r="N34" s="74"/>
      <c r="O34" s="77" t="s">
        <v>228</v>
      </c>
      <c r="P34" s="222"/>
      <c r="Q34" s="302" t="s">
        <v>233</v>
      </c>
      <c r="R34" s="191"/>
      <c r="S34" s="244" t="s">
        <v>233</v>
      </c>
      <c r="T34" s="191"/>
      <c r="U34" s="244" t="s">
        <v>233</v>
      </c>
      <c r="V34" s="112"/>
      <c r="W34" s="40" t="str">
        <f t="shared" ref="W34:W38" si="20">IFERROR((P34*100%)/O34,"-")</f>
        <v>-</v>
      </c>
      <c r="X34" s="40" t="str">
        <f t="shared" ref="X34:X38" si="21">IFERROR((R34*100%)/Q34,"-")</f>
        <v>-</v>
      </c>
      <c r="Y34" s="40" t="str">
        <f t="shared" ref="Y34:Y38" si="22">IFERROR((T34*100%)/S34,"-")</f>
        <v>-</v>
      </c>
      <c r="Z34" s="40" t="str">
        <f t="shared" ref="Z34:Z38" si="23">IFERROR((V34*100%)/U34,"-")</f>
        <v>-</v>
      </c>
      <c r="AA34" s="40" t="str">
        <f t="shared" ref="AA34:AA39" si="24">IFERROR(AVERAGE(W34:Z34),"-")</f>
        <v>-</v>
      </c>
      <c r="AC34" s="101"/>
      <c r="AD34" s="647"/>
      <c r="AE34" s="195"/>
      <c r="AF34" s="227"/>
    </row>
    <row r="35" spans="1:32" ht="118.5" customHeight="1">
      <c r="A35" s="878"/>
      <c r="B35" s="855"/>
      <c r="C35" s="855"/>
      <c r="D35" s="855"/>
      <c r="E35" s="855"/>
      <c r="F35" s="855"/>
      <c r="G35" s="856"/>
      <c r="H35" s="855"/>
      <c r="I35" s="855"/>
      <c r="J35" s="306" t="s">
        <v>267</v>
      </c>
      <c r="K35" s="307" t="s">
        <v>585</v>
      </c>
      <c r="L35" s="306" t="s">
        <v>581</v>
      </c>
      <c r="M35" s="699">
        <v>5.1000000000000004E-3</v>
      </c>
      <c r="N35" s="308" t="s">
        <v>588</v>
      </c>
      <c r="O35" s="77">
        <v>0.01</v>
      </c>
      <c r="P35" s="312"/>
      <c r="Q35" s="313">
        <v>0.01</v>
      </c>
      <c r="R35" s="248"/>
      <c r="S35" s="314">
        <v>0.01</v>
      </c>
      <c r="T35" s="248"/>
      <c r="U35" s="314">
        <v>0.01</v>
      </c>
      <c r="V35" s="116"/>
      <c r="W35" s="40" t="str">
        <f>IF(P35,IF(P35&lt;=1%,100%,59%),"-")</f>
        <v>-</v>
      </c>
      <c r="X35" s="40">
        <f>IF(Q35,IF(Q35&lt;=1%,100%,59%),"-")</f>
        <v>1</v>
      </c>
      <c r="Y35" s="40" t="str">
        <f>IF(R35,IF(R35&lt;=1%,100%,59%),"-")</f>
        <v>-</v>
      </c>
      <c r="Z35" s="40" t="str">
        <f>IF(V35,IF(V35&lt;=1%,100%,59%),"-")</f>
        <v>-</v>
      </c>
      <c r="AA35" s="40">
        <f t="shared" si="24"/>
        <v>1</v>
      </c>
      <c r="AC35" s="101"/>
      <c r="AD35" s="285"/>
      <c r="AE35" s="195"/>
      <c r="AF35" s="227"/>
    </row>
    <row r="36" spans="1:32" ht="79.5" customHeight="1">
      <c r="A36" s="878"/>
      <c r="B36" s="855"/>
      <c r="C36" s="855"/>
      <c r="D36" s="855"/>
      <c r="E36" s="855"/>
      <c r="F36" s="855"/>
      <c r="G36" s="856"/>
      <c r="H36" s="855"/>
      <c r="I36" s="855"/>
      <c r="J36" s="306" t="s">
        <v>268</v>
      </c>
      <c r="K36" s="307" t="s">
        <v>234</v>
      </c>
      <c r="L36" s="306" t="s">
        <v>586</v>
      </c>
      <c r="M36" s="308">
        <v>7.0000000000000007E-2</v>
      </c>
      <c r="N36" s="309">
        <v>0.1</v>
      </c>
      <c r="O36" s="111">
        <v>0.1</v>
      </c>
      <c r="P36" s="312"/>
      <c r="Q36" s="244">
        <v>0.1</v>
      </c>
      <c r="R36" s="248"/>
      <c r="S36" s="244">
        <v>0.1</v>
      </c>
      <c r="T36" s="193"/>
      <c r="U36" s="244">
        <v>0.1</v>
      </c>
      <c r="V36" s="112"/>
      <c r="W36" s="40" t="str">
        <f>IF(P36,IF(P36&lt;=10%,100%,59%),"-")</f>
        <v>-</v>
      </c>
      <c r="X36" s="40" t="str">
        <f>IF(R36,IF(R36&lt;=10%,100%,59%),"-")</f>
        <v>-</v>
      </c>
      <c r="Y36" s="40" t="str">
        <f>IF(T36,IF(T36&lt;=10%,100%,59%),"-")</f>
        <v>-</v>
      </c>
      <c r="Z36" s="40" t="str">
        <f>IF(V36,IF(V36&lt;=10%,100%,59%),"-")</f>
        <v>-</v>
      </c>
      <c r="AA36" s="40" t="str">
        <f t="shared" si="24"/>
        <v>-</v>
      </c>
      <c r="AB36" s="195"/>
      <c r="AC36" s="101"/>
      <c r="AD36" s="647"/>
      <c r="AE36" s="195"/>
      <c r="AF36" s="227"/>
    </row>
    <row r="37" spans="1:32" ht="105" customHeight="1">
      <c r="A37" s="878"/>
      <c r="B37" s="855"/>
      <c r="C37" s="855"/>
      <c r="D37" s="855"/>
      <c r="E37" s="855"/>
      <c r="F37" s="855"/>
      <c r="G37" s="856"/>
      <c r="H37" s="855"/>
      <c r="I37" s="855"/>
      <c r="J37" s="306" t="s">
        <v>589</v>
      </c>
      <c r="K37" s="307" t="s">
        <v>590</v>
      </c>
      <c r="L37" s="306" t="s">
        <v>586</v>
      </c>
      <c r="M37" s="308">
        <v>1</v>
      </c>
      <c r="N37" s="309">
        <v>1</v>
      </c>
      <c r="O37" s="111">
        <v>1</v>
      </c>
      <c r="P37" s="191"/>
      <c r="Q37" s="244">
        <v>1</v>
      </c>
      <c r="R37" s="191"/>
      <c r="S37" s="244">
        <v>1</v>
      </c>
      <c r="T37" s="191"/>
      <c r="U37" s="244">
        <v>1</v>
      </c>
      <c r="V37" s="112"/>
      <c r="W37" s="40">
        <f t="shared" si="20"/>
        <v>0</v>
      </c>
      <c r="X37" s="40">
        <f t="shared" si="21"/>
        <v>0</v>
      </c>
      <c r="Y37" s="40">
        <f t="shared" si="22"/>
        <v>0</v>
      </c>
      <c r="Z37" s="40">
        <f t="shared" si="23"/>
        <v>0</v>
      </c>
      <c r="AA37" s="40">
        <f t="shared" si="24"/>
        <v>0</v>
      </c>
      <c r="AC37" s="101"/>
      <c r="AD37" s="285"/>
      <c r="AE37" s="195"/>
      <c r="AF37" s="227"/>
    </row>
    <row r="38" spans="1:32" ht="108.75" customHeight="1">
      <c r="A38" s="878"/>
      <c r="B38" s="855"/>
      <c r="C38" s="855"/>
      <c r="D38" s="855"/>
      <c r="E38" s="855"/>
      <c r="F38" s="855"/>
      <c r="G38" s="856"/>
      <c r="H38" s="855"/>
      <c r="I38" s="855"/>
      <c r="J38" s="306" t="s">
        <v>274</v>
      </c>
      <c r="K38" s="307" t="s">
        <v>587</v>
      </c>
      <c r="L38" s="306" t="s">
        <v>586</v>
      </c>
      <c r="M38" s="308">
        <v>1</v>
      </c>
      <c r="N38" s="309">
        <v>1</v>
      </c>
      <c r="O38" s="111">
        <v>1</v>
      </c>
      <c r="P38" s="191"/>
      <c r="Q38" s="244">
        <v>1</v>
      </c>
      <c r="R38" s="191"/>
      <c r="S38" s="244">
        <v>1</v>
      </c>
      <c r="T38" s="191"/>
      <c r="U38" s="244">
        <v>1</v>
      </c>
      <c r="V38" s="112"/>
      <c r="W38" s="40">
        <f t="shared" si="20"/>
        <v>0</v>
      </c>
      <c r="X38" s="40">
        <f t="shared" si="21"/>
        <v>0</v>
      </c>
      <c r="Y38" s="40">
        <f t="shared" si="22"/>
        <v>0</v>
      </c>
      <c r="Z38" s="40">
        <f t="shared" si="23"/>
        <v>0</v>
      </c>
      <c r="AA38" s="40">
        <f t="shared" si="24"/>
        <v>0</v>
      </c>
      <c r="AC38" s="101"/>
      <c r="AD38" s="647"/>
      <c r="AE38" s="195"/>
      <c r="AF38" s="227"/>
    </row>
    <row r="39" spans="1:32" ht="130.5" customHeight="1">
      <c r="A39" s="878"/>
      <c r="B39" s="855"/>
      <c r="C39" s="855"/>
      <c r="D39" s="855"/>
      <c r="E39" s="855"/>
      <c r="F39" s="855"/>
      <c r="G39" s="856"/>
      <c r="H39" s="855"/>
      <c r="I39" s="855"/>
      <c r="J39" s="306" t="s">
        <v>599</v>
      </c>
      <c r="K39" s="306" t="s">
        <v>600</v>
      </c>
      <c r="L39" s="306" t="s">
        <v>997</v>
      </c>
      <c r="M39" s="309">
        <v>0.9</v>
      </c>
      <c r="N39" s="309" t="s">
        <v>601</v>
      </c>
      <c r="O39" s="565">
        <v>0.9</v>
      </c>
      <c r="P39" s="191"/>
      <c r="Q39" s="565">
        <v>0.9</v>
      </c>
      <c r="R39" s="210"/>
      <c r="S39" s="565">
        <v>0.9</v>
      </c>
      <c r="T39" s="210"/>
      <c r="U39" s="565">
        <v>0.9</v>
      </c>
      <c r="V39" s="332"/>
      <c r="W39" s="40" t="str">
        <f>IF(P39,IF(P39&lt;30%,0%,IF(P39&lt;55%,59%,IF(P39&lt;90%,79%,IF(P39&gt;=90%,100%)))),"-")</f>
        <v>-</v>
      </c>
      <c r="X39" s="40" t="str">
        <f>IF(R39,IF(R39&lt;30%,0%,IF(R39&lt;55%,59%,IF(R39&lt;90%,79%,IF(R39&gt;=90%,100%)))),"-")</f>
        <v>-</v>
      </c>
      <c r="Y39" s="40" t="str">
        <f>IF(T39,IF(T39&lt;30%,0%,IF(T39&lt;55%,59%,IF(T39&lt;90%,79%,IF(T39&gt;=90%,100%)))),"-")</f>
        <v>-</v>
      </c>
      <c r="Z39" s="40" t="str">
        <f>IF(V39,IF(V39&lt;30%,0%,IF(V39&lt;55%,59%,IF(V39&lt;90%,79%,IF(V39&gt;=90%,100%)))),"-")</f>
        <v>-</v>
      </c>
      <c r="AA39" s="40" t="str">
        <f t="shared" si="24"/>
        <v>-</v>
      </c>
      <c r="AC39" s="101"/>
      <c r="AD39" s="647"/>
      <c r="AE39" s="195"/>
      <c r="AF39" s="227"/>
    </row>
    <row r="40" spans="1:32" ht="63.75" customHeight="1">
      <c r="A40" s="934" t="s">
        <v>332</v>
      </c>
      <c r="B40" s="935"/>
      <c r="C40" s="935"/>
      <c r="D40" s="935"/>
      <c r="E40" s="935"/>
      <c r="F40" s="935"/>
      <c r="G40" s="935"/>
      <c r="H40" s="935"/>
      <c r="I40" s="935"/>
      <c r="J40" s="1052" t="s">
        <v>432</v>
      </c>
      <c r="K40" s="1053"/>
      <c r="L40" s="1053"/>
      <c r="M40" s="1053"/>
      <c r="N40" s="1054"/>
      <c r="O40" s="181"/>
      <c r="P40" s="181"/>
      <c r="Q40" s="181"/>
      <c r="R40" s="181"/>
      <c r="S40" s="181"/>
      <c r="T40" s="181"/>
      <c r="U40" s="181"/>
      <c r="V40" s="181"/>
      <c r="W40" s="311">
        <f t="shared" ref="W40:Z40" si="25">AVERAGE(W33:W39)</f>
        <v>0</v>
      </c>
      <c r="X40" s="311">
        <f t="shared" si="25"/>
        <v>0.33333333333333331</v>
      </c>
      <c r="Y40" s="311">
        <f t="shared" si="25"/>
        <v>0</v>
      </c>
      <c r="Z40" s="311">
        <f t="shared" si="25"/>
        <v>0</v>
      </c>
      <c r="AA40" s="311">
        <f>AVERAGE(AA33:AA39)</f>
        <v>0.33333333333333331</v>
      </c>
      <c r="AC40" s="101"/>
      <c r="AD40" s="285"/>
      <c r="AE40" s="195"/>
      <c r="AF40" s="227"/>
    </row>
  </sheetData>
  <mergeCells count="95">
    <mergeCell ref="A40:I40"/>
    <mergeCell ref="J40:N40"/>
    <mergeCell ref="L1:O1"/>
    <mergeCell ref="E2:E3"/>
    <mergeCell ref="F2:F3"/>
    <mergeCell ref="L2:L3"/>
    <mergeCell ref="M2:S2"/>
    <mergeCell ref="H2:H3"/>
    <mergeCell ref="I2:I3"/>
    <mergeCell ref="J2:J3"/>
    <mergeCell ref="K2:K3"/>
    <mergeCell ref="A4:A8"/>
    <mergeCell ref="B4:B8"/>
    <mergeCell ref="C4:C8"/>
    <mergeCell ref="D4:D8"/>
    <mergeCell ref="A9:A18"/>
    <mergeCell ref="B9:B18"/>
    <mergeCell ref="C9:C15"/>
    <mergeCell ref="D9:D15"/>
    <mergeCell ref="C17:C18"/>
    <mergeCell ref="D17:D18"/>
    <mergeCell ref="C16:D16"/>
    <mergeCell ref="G2:G3"/>
    <mergeCell ref="A2:A3"/>
    <mergeCell ref="B2:B3"/>
    <mergeCell ref="C2:C3"/>
    <mergeCell ref="D2:D3"/>
    <mergeCell ref="G13:G14"/>
    <mergeCell ref="H13:H14"/>
    <mergeCell ref="I13:I14"/>
    <mergeCell ref="E19:E20"/>
    <mergeCell ref="F19:F20"/>
    <mergeCell ref="E17:E18"/>
    <mergeCell ref="F17:F18"/>
    <mergeCell ref="G17:G18"/>
    <mergeCell ref="E13:E14"/>
    <mergeCell ref="F13:F14"/>
    <mergeCell ref="H17:H18"/>
    <mergeCell ref="I17:I18"/>
    <mergeCell ref="D31:D32"/>
    <mergeCell ref="E31:E32"/>
    <mergeCell ref="G31:G32"/>
    <mergeCell ref="H31:H32"/>
    <mergeCell ref="A28:J30"/>
    <mergeCell ref="J31:J32"/>
    <mergeCell ref="I31:I32"/>
    <mergeCell ref="F31:F32"/>
    <mergeCell ref="F23:F24"/>
    <mergeCell ref="G23:G24"/>
    <mergeCell ref="H23:H24"/>
    <mergeCell ref="I23:I24"/>
    <mergeCell ref="A27:J27"/>
    <mergeCell ref="A26:L26"/>
    <mergeCell ref="E23:E24"/>
    <mergeCell ref="A19:A20"/>
    <mergeCell ref="D19:D20"/>
    <mergeCell ref="C19:C20"/>
    <mergeCell ref="B19:B20"/>
    <mergeCell ref="E21:E22"/>
    <mergeCell ref="D21:D22"/>
    <mergeCell ref="C21:C22"/>
    <mergeCell ref="B21:B22"/>
    <mergeCell ref="A21:A22"/>
    <mergeCell ref="AD2:AF2"/>
    <mergeCell ref="W31:AA31"/>
    <mergeCell ref="E10:E11"/>
    <mergeCell ref="F10:F11"/>
    <mergeCell ref="G10:G11"/>
    <mergeCell ref="H10:H11"/>
    <mergeCell ref="I10:I11"/>
    <mergeCell ref="U2:Y2"/>
    <mergeCell ref="L31:L32"/>
    <mergeCell ref="M31:M32"/>
    <mergeCell ref="N31:N32"/>
    <mergeCell ref="O31:V31"/>
    <mergeCell ref="K31:K32"/>
    <mergeCell ref="G19:G20"/>
    <mergeCell ref="H19:H20"/>
    <mergeCell ref="I19:I20"/>
    <mergeCell ref="H33:H39"/>
    <mergeCell ref="I33:I39"/>
    <mergeCell ref="A23:A25"/>
    <mergeCell ref="B23:B25"/>
    <mergeCell ref="C23:C25"/>
    <mergeCell ref="A33:A39"/>
    <mergeCell ref="B33:B39"/>
    <mergeCell ref="C33:C39"/>
    <mergeCell ref="D33:D39"/>
    <mergeCell ref="E33:E39"/>
    <mergeCell ref="F33:F39"/>
    <mergeCell ref="G33:G39"/>
    <mergeCell ref="A31:A32"/>
    <mergeCell ref="B31:B32"/>
    <mergeCell ref="C31:C32"/>
    <mergeCell ref="D23:D24"/>
  </mergeCells>
  <conditionalFormatting sqref="U26:X26 U21:Y25 U4:Y19 W33:AA38">
    <cfRule type="cellIs" dxfId="632" priority="251" operator="lessThan">
      <formula>0.6</formula>
    </cfRule>
    <cfRule type="cellIs" dxfId="631" priority="252" operator="between">
      <formula>60%</formula>
      <formula>79%</formula>
    </cfRule>
    <cfRule type="cellIs" dxfId="630" priority="253" operator="between">
      <formula>80%</formula>
      <formula>100%</formula>
    </cfRule>
  </conditionalFormatting>
  <conditionalFormatting sqref="U20:X20">
    <cfRule type="cellIs" dxfId="629" priority="95" operator="lessThan">
      <formula>0.6</formula>
    </cfRule>
    <cfRule type="cellIs" dxfId="628" priority="96" operator="between">
      <formula>60%</formula>
      <formula>79%</formula>
    </cfRule>
    <cfRule type="cellIs" dxfId="627" priority="97" operator="between">
      <formula>80%</formula>
      <formula>100%</formula>
    </cfRule>
  </conditionalFormatting>
  <conditionalFormatting sqref="U20:X20">
    <cfRule type="cellIs" dxfId="626" priority="92" operator="lessThan">
      <formula>0.6</formula>
    </cfRule>
    <cfRule type="cellIs" dxfId="625" priority="93" operator="between">
      <formula>60%</formula>
      <formula>79%</formula>
    </cfRule>
    <cfRule type="cellIs" dxfId="624" priority="94" operator="between">
      <formula>80%</formula>
      <formula>100%</formula>
    </cfRule>
  </conditionalFormatting>
  <conditionalFormatting sqref="U20:X20">
    <cfRule type="cellIs" dxfId="623" priority="89" operator="lessThan">
      <formula>0.6</formula>
    </cfRule>
    <cfRule type="cellIs" dxfId="622" priority="90" operator="between">
      <formula>60%</formula>
      <formula>79%</formula>
    </cfRule>
    <cfRule type="cellIs" dxfId="621" priority="91" operator="between">
      <formula>80%</formula>
      <formula>100%</formula>
    </cfRule>
  </conditionalFormatting>
  <conditionalFormatting sqref="U20:X20">
    <cfRule type="cellIs" dxfId="620" priority="86" operator="lessThan">
      <formula>0.6</formula>
    </cfRule>
    <cfRule type="cellIs" dxfId="619" priority="87" operator="between">
      <formula>60%</formula>
      <formula>79%</formula>
    </cfRule>
    <cfRule type="cellIs" dxfId="618" priority="88" operator="between">
      <formula>80%</formula>
      <formula>100%</formula>
    </cfRule>
  </conditionalFormatting>
  <conditionalFormatting sqref="U20:X20">
    <cfRule type="cellIs" dxfId="617" priority="83" operator="lessThan">
      <formula>0.6</formula>
    </cfRule>
    <cfRule type="cellIs" dxfId="616" priority="84" operator="between">
      <formula>60%</formula>
      <formula>79%</formula>
    </cfRule>
    <cfRule type="cellIs" dxfId="615" priority="85" operator="between">
      <formula>80%</formula>
      <formula>100%</formula>
    </cfRule>
  </conditionalFormatting>
  <conditionalFormatting sqref="U20:X20">
    <cfRule type="cellIs" dxfId="614" priority="80" operator="lessThan">
      <formula>0.6</formula>
    </cfRule>
    <cfRule type="cellIs" dxfId="613" priority="81" operator="between">
      <formula>60%</formula>
      <formula>79%</formula>
    </cfRule>
    <cfRule type="cellIs" dxfId="612" priority="82" operator="between">
      <formula>80%</formula>
      <formula>100%</formula>
    </cfRule>
  </conditionalFormatting>
  <conditionalFormatting sqref="U20:X20">
    <cfRule type="cellIs" dxfId="611" priority="77" operator="lessThan">
      <formula>0.6</formula>
    </cfRule>
    <cfRule type="cellIs" dxfId="610" priority="78" operator="between">
      <formula>60%</formula>
      <formula>79%</formula>
    </cfRule>
    <cfRule type="cellIs" dxfId="609" priority="79" operator="between">
      <formula>80%</formula>
      <formula>100%</formula>
    </cfRule>
  </conditionalFormatting>
  <conditionalFormatting sqref="U20:X20">
    <cfRule type="cellIs" dxfId="608" priority="74" operator="lessThan">
      <formula>0.6</formula>
    </cfRule>
    <cfRule type="cellIs" dxfId="607" priority="75" operator="between">
      <formula>60%</formula>
      <formula>79%</formula>
    </cfRule>
    <cfRule type="cellIs" dxfId="606" priority="76" operator="between">
      <formula>80%</formula>
      <formula>100%</formula>
    </cfRule>
  </conditionalFormatting>
  <conditionalFormatting sqref="U20:X20">
    <cfRule type="cellIs" dxfId="605" priority="71" operator="lessThan">
      <formula>0.6</formula>
    </cfRule>
    <cfRule type="cellIs" dxfId="604" priority="72" operator="between">
      <formula>60%</formula>
      <formula>79%</formula>
    </cfRule>
    <cfRule type="cellIs" dxfId="603" priority="73" operator="between">
      <formula>80%</formula>
      <formula>100%</formula>
    </cfRule>
  </conditionalFormatting>
  <conditionalFormatting sqref="U20:X20">
    <cfRule type="cellIs" dxfId="602" priority="68" operator="lessThan">
      <formula>0.6</formula>
    </cfRule>
    <cfRule type="cellIs" dxfId="601" priority="69" operator="between">
      <formula>60%</formula>
      <formula>79%</formula>
    </cfRule>
    <cfRule type="cellIs" dxfId="600" priority="70" operator="between">
      <formula>80%</formula>
      <formula>100%</formula>
    </cfRule>
  </conditionalFormatting>
  <conditionalFormatting sqref="U20:X20">
    <cfRule type="cellIs" dxfId="599" priority="65" operator="lessThan">
      <formula>0.6</formula>
    </cfRule>
    <cfRule type="cellIs" dxfId="598" priority="66" operator="between">
      <formula>60%</formula>
      <formula>79%</formula>
    </cfRule>
    <cfRule type="cellIs" dxfId="597" priority="67" operator="between">
      <formula>80%</formula>
      <formula>100%</formula>
    </cfRule>
  </conditionalFormatting>
  <conditionalFormatting sqref="U20:X20">
    <cfRule type="cellIs" dxfId="596" priority="62" operator="lessThan">
      <formula>0.6</formula>
    </cfRule>
    <cfRule type="cellIs" dxfId="595" priority="63" operator="between">
      <formula>60%</formula>
      <formula>79%</formula>
    </cfRule>
    <cfRule type="cellIs" dxfId="594" priority="64" operator="between">
      <formula>80%</formula>
      <formula>100%</formula>
    </cfRule>
  </conditionalFormatting>
  <conditionalFormatting sqref="U20:X20">
    <cfRule type="cellIs" dxfId="593" priority="59" operator="lessThan">
      <formula>0.6</formula>
    </cfRule>
    <cfRule type="cellIs" dxfId="592" priority="60" operator="between">
      <formula>60%</formula>
      <formula>79%</formula>
    </cfRule>
    <cfRule type="cellIs" dxfId="591" priority="61" operator="between">
      <formula>80%</formula>
      <formula>100%</formula>
    </cfRule>
  </conditionalFormatting>
  <conditionalFormatting sqref="U20:X20">
    <cfRule type="cellIs" dxfId="590" priority="56" operator="lessThan">
      <formula>0.6</formula>
    </cfRule>
    <cfRule type="cellIs" dxfId="589" priority="57" operator="between">
      <formula>60%</formula>
      <formula>79%</formula>
    </cfRule>
    <cfRule type="cellIs" dxfId="588" priority="58" operator="between">
      <formula>80%</formula>
      <formula>100%</formula>
    </cfRule>
  </conditionalFormatting>
  <conditionalFormatting sqref="U20:X20">
    <cfRule type="cellIs" dxfId="587" priority="53" operator="lessThan">
      <formula>0.6</formula>
    </cfRule>
    <cfRule type="cellIs" dxfId="586" priority="54" operator="between">
      <formula>60%</formula>
      <formula>79%</formula>
    </cfRule>
    <cfRule type="cellIs" dxfId="585" priority="55" operator="between">
      <formula>80%</formula>
      <formula>100%</formula>
    </cfRule>
  </conditionalFormatting>
  <conditionalFormatting sqref="U20:X20">
    <cfRule type="cellIs" dxfId="584" priority="50" operator="lessThan">
      <formula>0.6</formula>
    </cfRule>
    <cfRule type="cellIs" dxfId="583" priority="51" operator="between">
      <formula>60%</formula>
      <formula>79%</formula>
    </cfRule>
    <cfRule type="cellIs" dxfId="582" priority="52" operator="between">
      <formula>80%</formula>
      <formula>100%</formula>
    </cfRule>
  </conditionalFormatting>
  <conditionalFormatting sqref="U20:X20">
    <cfRule type="cellIs" dxfId="581" priority="47" operator="lessThan">
      <formula>0.6</formula>
    </cfRule>
    <cfRule type="cellIs" dxfId="580" priority="48" operator="between">
      <formula>60%</formula>
      <formula>79%</formula>
    </cfRule>
    <cfRule type="cellIs" dxfId="579" priority="49" operator="between">
      <formula>80%</formula>
      <formula>100%</formula>
    </cfRule>
  </conditionalFormatting>
  <conditionalFormatting sqref="U20:X20">
    <cfRule type="cellIs" dxfId="578" priority="44" operator="lessThan">
      <formula>0.6</formula>
    </cfRule>
    <cfRule type="cellIs" dxfId="577" priority="45" operator="between">
      <formula>60%</formula>
      <formula>79%</formula>
    </cfRule>
    <cfRule type="cellIs" dxfId="576" priority="46" operator="between">
      <formula>80%</formula>
      <formula>100%</formula>
    </cfRule>
  </conditionalFormatting>
  <conditionalFormatting sqref="U20:X20">
    <cfRule type="cellIs" dxfId="575" priority="41" operator="lessThan">
      <formula>0.6</formula>
    </cfRule>
    <cfRule type="cellIs" dxfId="574" priority="42" operator="between">
      <formula>60%</formula>
      <formula>79%</formula>
    </cfRule>
    <cfRule type="cellIs" dxfId="573" priority="43" operator="between">
      <formula>80%</formula>
      <formula>100%</formula>
    </cfRule>
  </conditionalFormatting>
  <conditionalFormatting sqref="U20:X20">
    <cfRule type="cellIs" dxfId="572" priority="38" operator="lessThan">
      <formula>0.6</formula>
    </cfRule>
    <cfRule type="cellIs" dxfId="571" priority="39" operator="between">
      <formula>60%</formula>
      <formula>79%</formula>
    </cfRule>
    <cfRule type="cellIs" dxfId="570" priority="40" operator="between">
      <formula>80%</formula>
      <formula>100%</formula>
    </cfRule>
  </conditionalFormatting>
  <conditionalFormatting sqref="U20:X20">
    <cfRule type="cellIs" dxfId="569" priority="35" operator="lessThan">
      <formula>0.6</formula>
    </cfRule>
    <cfRule type="cellIs" dxfId="568" priority="36" operator="between">
      <formula>60%</formula>
      <formula>79%</formula>
    </cfRule>
    <cfRule type="cellIs" dxfId="567" priority="37" operator="between">
      <formula>80%</formula>
      <formula>100%</formula>
    </cfRule>
  </conditionalFormatting>
  <conditionalFormatting sqref="U20:X20">
    <cfRule type="cellIs" dxfId="566" priority="32" operator="lessThan">
      <formula>0.6</formula>
    </cfRule>
    <cfRule type="cellIs" dxfId="565" priority="33" operator="between">
      <formula>60%</formula>
      <formula>79%</formula>
    </cfRule>
    <cfRule type="cellIs" dxfId="564" priority="34" operator="between">
      <formula>80%</formula>
      <formula>100%</formula>
    </cfRule>
  </conditionalFormatting>
  <conditionalFormatting sqref="U20:X20">
    <cfRule type="cellIs" dxfId="563" priority="29" operator="lessThan">
      <formula>0.6</formula>
    </cfRule>
    <cfRule type="cellIs" dxfId="562" priority="30" operator="between">
      <formula>60%</formula>
      <formula>79%</formula>
    </cfRule>
    <cfRule type="cellIs" dxfId="561" priority="31" operator="between">
      <formula>80%</formula>
      <formula>100%</formula>
    </cfRule>
  </conditionalFormatting>
  <conditionalFormatting sqref="U20:X20">
    <cfRule type="cellIs" dxfId="560" priority="26" operator="lessThan">
      <formula>0.6</formula>
    </cfRule>
    <cfRule type="cellIs" dxfId="559" priority="27" operator="between">
      <formula>60%</formula>
      <formula>79%</formula>
    </cfRule>
    <cfRule type="cellIs" dxfId="558" priority="28" operator="between">
      <formula>80%</formula>
      <formula>100%</formula>
    </cfRule>
  </conditionalFormatting>
  <conditionalFormatting sqref="U20:X20">
    <cfRule type="cellIs" dxfId="557" priority="23" operator="lessThan">
      <formula>0.6</formula>
    </cfRule>
    <cfRule type="cellIs" dxfId="556" priority="24" operator="between">
      <formula>60%</formula>
      <formula>79%</formula>
    </cfRule>
    <cfRule type="cellIs" dxfId="555" priority="25" operator="between">
      <formula>80%</formula>
      <formula>100%</formula>
    </cfRule>
  </conditionalFormatting>
  <conditionalFormatting sqref="U20:X20">
    <cfRule type="cellIs" dxfId="554" priority="20" operator="lessThan">
      <formula>0.6</formula>
    </cfRule>
    <cfRule type="cellIs" dxfId="553" priority="21" operator="between">
      <formula>60%</formula>
      <formula>79%</formula>
    </cfRule>
    <cfRule type="cellIs" dxfId="552" priority="22" operator="between">
      <formula>80%</formula>
      <formula>100%</formula>
    </cfRule>
  </conditionalFormatting>
  <conditionalFormatting sqref="U20:X20">
    <cfRule type="cellIs" dxfId="551" priority="17" operator="lessThan">
      <formula>0.6</formula>
    </cfRule>
    <cfRule type="cellIs" dxfId="550" priority="18" operator="between">
      <formula>60%</formula>
      <formula>79%</formula>
    </cfRule>
    <cfRule type="cellIs" dxfId="549" priority="19" operator="between">
      <formula>80%</formula>
      <formula>100%</formula>
    </cfRule>
  </conditionalFormatting>
  <conditionalFormatting sqref="U20:X20">
    <cfRule type="cellIs" dxfId="548" priority="14" operator="lessThan">
      <formula>0.6</formula>
    </cfRule>
    <cfRule type="cellIs" dxfId="547" priority="15" operator="between">
      <formula>60%</formula>
      <formula>79%</formula>
    </cfRule>
    <cfRule type="cellIs" dxfId="546" priority="16" operator="between">
      <formula>80%</formula>
      <formula>100%</formula>
    </cfRule>
  </conditionalFormatting>
  <conditionalFormatting sqref="W35:Z35">
    <cfRule type="cellIs" dxfId="545" priority="104" operator="lessThan">
      <formula>0.6</formula>
    </cfRule>
    <cfRule type="cellIs" dxfId="544" priority="105" operator="between">
      <formula>60%</formula>
      <formula>79%</formula>
    </cfRule>
    <cfRule type="cellIs" dxfId="543" priority="106" operator="between">
      <formula>80%</formula>
      <formula>100%</formula>
    </cfRule>
  </conditionalFormatting>
  <conditionalFormatting sqref="W36:Z36">
    <cfRule type="cellIs" dxfId="542" priority="101" operator="lessThan">
      <formula>0.6</formula>
    </cfRule>
    <cfRule type="cellIs" dxfId="541" priority="102" operator="between">
      <formula>60%</formula>
      <formula>79%</formula>
    </cfRule>
    <cfRule type="cellIs" dxfId="540" priority="103" operator="between">
      <formula>80%</formula>
      <formula>100%</formula>
    </cfRule>
  </conditionalFormatting>
  <conditionalFormatting sqref="Y20">
    <cfRule type="cellIs" dxfId="539" priority="98" operator="lessThan">
      <formula>0.6</formula>
    </cfRule>
    <cfRule type="cellIs" dxfId="538" priority="99" operator="between">
      <formula>60%</formula>
      <formula>79%</formula>
    </cfRule>
    <cfRule type="cellIs" dxfId="537" priority="100" operator="between">
      <formula>80%</formula>
      <formula>100%</formula>
    </cfRule>
  </conditionalFormatting>
  <conditionalFormatting sqref="U20:X20">
    <cfRule type="cellIs" dxfId="536" priority="11" operator="lessThan">
      <formula>0.6</formula>
    </cfRule>
    <cfRule type="cellIs" dxfId="535" priority="12" operator="between">
      <formula>60%</formula>
      <formula>79%</formula>
    </cfRule>
    <cfRule type="cellIs" dxfId="534" priority="13" operator="between">
      <formula>80%</formula>
      <formula>100%</formula>
    </cfRule>
  </conditionalFormatting>
  <conditionalFormatting sqref="U20:X20">
    <cfRule type="cellIs" dxfId="533" priority="8" operator="lessThan">
      <formula>0.6</formula>
    </cfRule>
    <cfRule type="cellIs" dxfId="532" priority="9" operator="between">
      <formula>60%</formula>
      <formula>79%</formula>
    </cfRule>
    <cfRule type="cellIs" dxfId="531" priority="10" operator="between">
      <formula>80%</formula>
      <formula>100%</formula>
    </cfRule>
  </conditionalFormatting>
  <conditionalFormatting sqref="AA39">
    <cfRule type="cellIs" dxfId="530" priority="5" operator="lessThan">
      <formula>0.6</formula>
    </cfRule>
    <cfRule type="cellIs" dxfId="529" priority="6" operator="between">
      <formula>60%</formula>
      <formula>79%</formula>
    </cfRule>
    <cfRule type="cellIs" dxfId="528" priority="7" operator="between">
      <formula>80%</formula>
      <formula>100%</formula>
    </cfRule>
  </conditionalFormatting>
  <conditionalFormatting sqref="W39:Z39">
    <cfRule type="cellIs" dxfId="527" priority="1" operator="lessThanOrEqual">
      <formula>55%</formula>
    </cfRule>
    <cfRule type="cellIs" dxfId="526" priority="2" operator="between">
      <formula>30%</formula>
      <formula>55%</formula>
    </cfRule>
    <cfRule type="cellIs" dxfId="525" priority="3" operator="between">
      <formula>56%</formula>
      <formula>79%</formula>
    </cfRule>
    <cfRule type="cellIs" dxfId="524" priority="4" operator="greaterThanOrEqual">
      <formula>80%</formula>
    </cfRule>
  </conditionalFormatting>
  <hyperlinks>
    <hyperlink ref="L1:O1" location="Inicio!A1" display="INICIO"/>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tabColor rgb="FFFFC000"/>
  </sheetPr>
  <dimension ref="A1:AH457"/>
  <sheetViews>
    <sheetView zoomScale="90" zoomScaleNormal="90" workbookViewId="0">
      <pane ySplit="4" topLeftCell="A14" activePane="bottomLeft" state="frozen"/>
      <selection activeCell="C1" sqref="C1"/>
      <selection pane="bottomLeft" sqref="A1:D1"/>
    </sheetView>
  </sheetViews>
  <sheetFormatPr baseColWidth="10" defaultColWidth="11.44140625" defaultRowHeight="10.199999999999999"/>
  <cols>
    <col min="1" max="1" width="7.6640625" style="1" customWidth="1"/>
    <col min="2" max="2" width="24.6640625" style="1" customWidth="1"/>
    <col min="3" max="3" width="13.33203125" style="1" customWidth="1"/>
    <col min="4" max="4" width="15.44140625" style="1" customWidth="1"/>
    <col min="5" max="5" width="16.33203125" style="1" customWidth="1"/>
    <col min="6" max="6" width="14.88671875" style="1" customWidth="1"/>
    <col min="7" max="7" width="15.5546875" style="1" customWidth="1"/>
    <col min="8" max="8" width="15.109375" style="1" customWidth="1"/>
    <col min="9" max="9" width="6.6640625" style="1" customWidth="1"/>
    <col min="10" max="10" width="5.33203125" style="2" customWidth="1"/>
    <col min="11" max="11" width="6.33203125" style="2" customWidth="1"/>
    <col min="12" max="12" width="6" style="2" customWidth="1"/>
    <col min="13" max="13" width="5.6640625" style="2" customWidth="1"/>
    <col min="14" max="34" width="11.44140625" style="34"/>
    <col min="35" max="16384" width="11.44140625" style="1"/>
  </cols>
  <sheetData>
    <row r="1" spans="1:13" s="34" customFormat="1" ht="35.25" customHeight="1">
      <c r="A1" s="762" t="s">
        <v>479</v>
      </c>
      <c r="B1" s="763"/>
      <c r="C1" s="763"/>
      <c r="D1" s="763"/>
      <c r="J1" s="35"/>
      <c r="K1" s="35"/>
      <c r="L1" s="35"/>
      <c r="M1" s="35"/>
    </row>
    <row r="2" spans="1:13" ht="35.25" customHeight="1">
      <c r="B2" s="764" t="s">
        <v>431</v>
      </c>
      <c r="C2" s="765"/>
      <c r="D2" s="765"/>
      <c r="E2" s="765"/>
      <c r="F2" s="765"/>
      <c r="G2" s="765"/>
      <c r="H2" s="765"/>
      <c r="I2" s="765"/>
      <c r="J2" s="765"/>
      <c r="K2" s="765"/>
      <c r="L2" s="765"/>
      <c r="M2" s="766"/>
    </row>
    <row r="3" spans="1:13" ht="34.5" customHeight="1">
      <c r="B3" s="767" t="s">
        <v>337</v>
      </c>
      <c r="C3" s="769" t="s">
        <v>338</v>
      </c>
      <c r="D3" s="770" t="s">
        <v>339</v>
      </c>
      <c r="E3" s="770"/>
      <c r="F3" s="770"/>
      <c r="G3" s="770"/>
      <c r="H3" s="770"/>
      <c r="I3" s="770"/>
      <c r="J3" s="770"/>
      <c r="K3" s="770"/>
      <c r="L3" s="770"/>
      <c r="M3" s="770"/>
    </row>
    <row r="4" spans="1:13" ht="36.75" customHeight="1" thickBot="1">
      <c r="B4" s="768"/>
      <c r="C4" s="769"/>
      <c r="D4" s="30" t="s">
        <v>340</v>
      </c>
      <c r="E4" s="30" t="s">
        <v>0</v>
      </c>
      <c r="F4" s="30" t="s">
        <v>341</v>
      </c>
      <c r="G4" s="30" t="s">
        <v>342</v>
      </c>
      <c r="H4" s="30" t="s">
        <v>343</v>
      </c>
      <c r="I4" s="30" t="s">
        <v>344</v>
      </c>
      <c r="J4" s="30">
        <v>2013</v>
      </c>
      <c r="K4" s="30">
        <v>2014</v>
      </c>
      <c r="L4" s="30">
        <v>2015</v>
      </c>
      <c r="M4" s="30">
        <v>2016</v>
      </c>
    </row>
    <row r="5" spans="1:13" ht="87" customHeight="1">
      <c r="B5" s="771" t="s">
        <v>345</v>
      </c>
      <c r="C5" s="774" t="s">
        <v>4</v>
      </c>
      <c r="D5" s="757" t="s">
        <v>5</v>
      </c>
      <c r="E5" s="759" t="s">
        <v>346</v>
      </c>
      <c r="F5" s="775" t="s">
        <v>347</v>
      </c>
      <c r="G5" s="3" t="s">
        <v>6</v>
      </c>
      <c r="H5" s="7" t="s">
        <v>607</v>
      </c>
      <c r="I5" s="4">
        <v>0</v>
      </c>
      <c r="J5" s="13">
        <v>0.6</v>
      </c>
      <c r="K5" s="728">
        <v>0.8</v>
      </c>
      <c r="L5" s="4">
        <v>1</v>
      </c>
      <c r="M5" s="4">
        <v>1</v>
      </c>
    </row>
    <row r="6" spans="1:13" ht="64.5" customHeight="1">
      <c r="B6" s="772"/>
      <c r="C6" s="774"/>
      <c r="D6" s="757"/>
      <c r="E6" s="759"/>
      <c r="F6" s="775"/>
      <c r="G6" s="3" t="s">
        <v>7</v>
      </c>
      <c r="H6" s="3" t="s">
        <v>8</v>
      </c>
      <c r="I6" s="4">
        <v>0.77</v>
      </c>
      <c r="J6" s="13">
        <v>0.9</v>
      </c>
      <c r="K6" s="728">
        <v>1</v>
      </c>
      <c r="L6" s="4">
        <v>1</v>
      </c>
      <c r="M6" s="4">
        <v>1</v>
      </c>
    </row>
    <row r="7" spans="1:13" ht="59.25" customHeight="1">
      <c r="B7" s="772"/>
      <c r="C7" s="774"/>
      <c r="D7" s="757"/>
      <c r="E7" s="759"/>
      <c r="F7" s="775"/>
      <c r="G7" s="3" t="s">
        <v>10</v>
      </c>
      <c r="H7" s="3" t="s">
        <v>11</v>
      </c>
      <c r="I7" s="4">
        <v>0.8</v>
      </c>
      <c r="J7" s="13">
        <v>0.8</v>
      </c>
      <c r="K7" s="728">
        <v>0.9</v>
      </c>
      <c r="L7" s="4">
        <v>1</v>
      </c>
      <c r="M7" s="4">
        <v>1</v>
      </c>
    </row>
    <row r="8" spans="1:13" ht="51.75" customHeight="1">
      <c r="B8" s="772"/>
      <c r="C8" s="774"/>
      <c r="D8" s="757"/>
      <c r="E8" s="759"/>
      <c r="F8" s="775" t="s">
        <v>348</v>
      </c>
      <c r="G8" s="3" t="s">
        <v>12</v>
      </c>
      <c r="H8" s="3" t="s">
        <v>13</v>
      </c>
      <c r="I8" s="4" t="s">
        <v>14</v>
      </c>
      <c r="J8" s="13">
        <v>0.8</v>
      </c>
      <c r="K8" s="728">
        <v>0.9</v>
      </c>
      <c r="L8" s="4">
        <v>1</v>
      </c>
      <c r="M8" s="4">
        <v>1</v>
      </c>
    </row>
    <row r="9" spans="1:13" ht="48" customHeight="1">
      <c r="B9" s="772"/>
      <c r="C9" s="774"/>
      <c r="D9" s="757"/>
      <c r="E9" s="759"/>
      <c r="F9" s="775"/>
      <c r="G9" s="3" t="s">
        <v>15</v>
      </c>
      <c r="H9" s="3" t="s">
        <v>16</v>
      </c>
      <c r="I9" s="4">
        <v>0.72</v>
      </c>
      <c r="J9" s="13">
        <v>0.75</v>
      </c>
      <c r="K9" s="728">
        <v>0.8</v>
      </c>
      <c r="L9" s="4">
        <v>0.9</v>
      </c>
      <c r="M9" s="4">
        <v>1</v>
      </c>
    </row>
    <row r="10" spans="1:13" ht="68.25" customHeight="1">
      <c r="B10" s="772"/>
      <c r="C10" s="774"/>
      <c r="D10" s="757"/>
      <c r="E10" s="759"/>
      <c r="F10" s="775"/>
      <c r="G10" s="5" t="s">
        <v>349</v>
      </c>
      <c r="H10" s="3" t="s">
        <v>17</v>
      </c>
      <c r="I10" s="4">
        <v>0.35</v>
      </c>
      <c r="J10" s="13">
        <v>0.4</v>
      </c>
      <c r="K10" s="728">
        <v>0.6</v>
      </c>
      <c r="L10" s="4">
        <v>0.8</v>
      </c>
      <c r="M10" s="4">
        <v>1</v>
      </c>
    </row>
    <row r="11" spans="1:13" ht="56.25" customHeight="1">
      <c r="B11" s="772"/>
      <c r="C11" s="774"/>
      <c r="D11" s="757"/>
      <c r="E11" s="759"/>
      <c r="F11" s="775"/>
      <c r="G11" s="3" t="s">
        <v>19</v>
      </c>
      <c r="H11" s="3" t="s">
        <v>350</v>
      </c>
      <c r="I11" s="6">
        <v>3.6999999999999998E-2</v>
      </c>
      <c r="J11" s="13" t="s">
        <v>20</v>
      </c>
      <c r="K11" s="728" t="s">
        <v>20</v>
      </c>
      <c r="L11" s="4" t="s">
        <v>20</v>
      </c>
      <c r="M11" s="4" t="s">
        <v>20</v>
      </c>
    </row>
    <row r="12" spans="1:13" ht="66.75" customHeight="1">
      <c r="B12" s="772"/>
      <c r="C12" s="774"/>
      <c r="D12" s="757"/>
      <c r="E12" s="759"/>
      <c r="F12" s="775"/>
      <c r="G12" s="3" t="s">
        <v>21</v>
      </c>
      <c r="H12" s="3" t="s">
        <v>351</v>
      </c>
      <c r="I12" s="6">
        <v>0</v>
      </c>
      <c r="J12" s="13">
        <v>0.2</v>
      </c>
      <c r="K12" s="728">
        <v>0.5</v>
      </c>
      <c r="L12" s="4">
        <v>0.8</v>
      </c>
      <c r="M12" s="4">
        <v>1</v>
      </c>
    </row>
    <row r="13" spans="1:13" ht="51" customHeight="1">
      <c r="B13" s="772"/>
      <c r="C13" s="774"/>
      <c r="D13" s="757"/>
      <c r="E13" s="759"/>
      <c r="F13" s="775"/>
      <c r="G13" s="3" t="s">
        <v>23</v>
      </c>
      <c r="H13" s="3" t="s">
        <v>24</v>
      </c>
      <c r="I13" s="4">
        <v>1</v>
      </c>
      <c r="J13" s="13">
        <v>0.7</v>
      </c>
      <c r="K13" s="728">
        <v>0.8</v>
      </c>
      <c r="L13" s="4">
        <v>0.9</v>
      </c>
      <c r="M13" s="4">
        <v>1</v>
      </c>
    </row>
    <row r="14" spans="1:13" ht="73.5" customHeight="1" thickBot="1">
      <c r="B14" s="773"/>
      <c r="C14" s="774"/>
      <c r="D14" s="757"/>
      <c r="E14" s="759"/>
      <c r="F14" s="29" t="s">
        <v>352</v>
      </c>
      <c r="G14" s="3" t="s">
        <v>353</v>
      </c>
      <c r="H14" s="3" t="s">
        <v>26</v>
      </c>
      <c r="I14" s="4">
        <v>0.5</v>
      </c>
      <c r="J14" s="13">
        <v>0.8</v>
      </c>
      <c r="K14" s="728">
        <v>0.9</v>
      </c>
      <c r="L14" s="4">
        <v>1</v>
      </c>
      <c r="M14" s="4">
        <v>1</v>
      </c>
    </row>
    <row r="15" spans="1:13" ht="63" customHeight="1">
      <c r="B15" s="776" t="s">
        <v>354</v>
      </c>
      <c r="C15" s="757" t="s">
        <v>28</v>
      </c>
      <c r="D15" s="757" t="s">
        <v>29</v>
      </c>
      <c r="E15" s="759" t="s">
        <v>355</v>
      </c>
      <c r="F15" s="28" t="s">
        <v>356</v>
      </c>
      <c r="G15" s="3" t="s">
        <v>30</v>
      </c>
      <c r="H15" s="7" t="s">
        <v>357</v>
      </c>
      <c r="I15" s="4">
        <v>1</v>
      </c>
      <c r="J15" s="13">
        <v>0.6</v>
      </c>
      <c r="K15" s="728">
        <v>1</v>
      </c>
      <c r="L15" s="4">
        <v>1</v>
      </c>
      <c r="M15" s="4">
        <v>1</v>
      </c>
    </row>
    <row r="16" spans="1:13" ht="91.8">
      <c r="B16" s="777"/>
      <c r="C16" s="757"/>
      <c r="D16" s="757"/>
      <c r="E16" s="759"/>
      <c r="F16" s="759" t="s">
        <v>358</v>
      </c>
      <c r="G16" s="3" t="s">
        <v>32</v>
      </c>
      <c r="H16" s="7" t="s">
        <v>33</v>
      </c>
      <c r="I16" s="6">
        <v>1.7999999999999999E-2</v>
      </c>
      <c r="J16" s="14" t="s">
        <v>34</v>
      </c>
      <c r="K16" s="729" t="s">
        <v>34</v>
      </c>
      <c r="L16" s="8" t="s">
        <v>34</v>
      </c>
      <c r="M16" s="8" t="s">
        <v>34</v>
      </c>
    </row>
    <row r="17" spans="2:13" ht="35.25" customHeight="1">
      <c r="B17" s="777"/>
      <c r="C17" s="757"/>
      <c r="D17" s="757"/>
      <c r="E17" s="759"/>
      <c r="F17" s="759"/>
      <c r="G17" s="3" t="s">
        <v>359</v>
      </c>
      <c r="H17" s="7" t="s">
        <v>36</v>
      </c>
      <c r="I17" s="4">
        <v>0</v>
      </c>
      <c r="J17" s="13">
        <v>0.5</v>
      </c>
      <c r="K17" s="728">
        <v>0.7</v>
      </c>
      <c r="L17" s="4">
        <v>0.9</v>
      </c>
      <c r="M17" s="4" t="s">
        <v>110</v>
      </c>
    </row>
    <row r="18" spans="2:13" ht="30.6">
      <c r="B18" s="777"/>
      <c r="C18" s="757"/>
      <c r="D18" s="757"/>
      <c r="E18" s="759"/>
      <c r="F18" s="759"/>
      <c r="G18" s="3" t="s">
        <v>37</v>
      </c>
      <c r="H18" s="7" t="s">
        <v>360</v>
      </c>
      <c r="I18" s="4">
        <v>0.5</v>
      </c>
      <c r="J18" s="13">
        <v>0.6</v>
      </c>
      <c r="K18" s="728">
        <v>0.8</v>
      </c>
      <c r="L18" s="4">
        <v>0.9</v>
      </c>
      <c r="M18" s="4" t="s">
        <v>110</v>
      </c>
    </row>
    <row r="19" spans="2:13" ht="42" customHeight="1">
      <c r="B19" s="777"/>
      <c r="C19" s="757"/>
      <c r="D19" s="757"/>
      <c r="E19" s="759"/>
      <c r="F19" s="759"/>
      <c r="G19" s="3" t="s">
        <v>38</v>
      </c>
      <c r="H19" s="7" t="s">
        <v>39</v>
      </c>
      <c r="I19" s="4">
        <v>0</v>
      </c>
      <c r="J19" s="13">
        <v>0.7</v>
      </c>
      <c r="K19" s="728">
        <v>0.8</v>
      </c>
      <c r="L19" s="4">
        <v>0.9</v>
      </c>
      <c r="M19" s="4" t="s">
        <v>110</v>
      </c>
    </row>
    <row r="20" spans="2:13" ht="51">
      <c r="B20" s="777"/>
      <c r="C20" s="757"/>
      <c r="D20" s="757"/>
      <c r="E20" s="759"/>
      <c r="F20" s="28" t="s">
        <v>361</v>
      </c>
      <c r="G20" s="3" t="s">
        <v>362</v>
      </c>
      <c r="H20" s="7" t="s">
        <v>43</v>
      </c>
      <c r="I20" s="4">
        <v>0.75</v>
      </c>
      <c r="J20" s="13">
        <v>0.9</v>
      </c>
      <c r="K20" s="728">
        <v>0.9</v>
      </c>
      <c r="L20" s="4">
        <v>0.9</v>
      </c>
      <c r="M20" s="4">
        <v>0.9</v>
      </c>
    </row>
    <row r="21" spans="2:13" ht="40.799999999999997">
      <c r="B21" s="777"/>
      <c r="C21" s="757"/>
      <c r="D21" s="31" t="s">
        <v>46</v>
      </c>
      <c r="E21" s="3" t="s">
        <v>363</v>
      </c>
      <c r="F21" s="28" t="s">
        <v>364</v>
      </c>
      <c r="G21" s="28" t="s">
        <v>47</v>
      </c>
      <c r="H21" s="28" t="s">
        <v>17</v>
      </c>
      <c r="I21" s="4">
        <v>0.45</v>
      </c>
      <c r="J21" s="13">
        <v>0.8</v>
      </c>
      <c r="K21" s="728">
        <v>0.9</v>
      </c>
      <c r="L21" s="4">
        <v>1</v>
      </c>
      <c r="M21" s="4">
        <v>1</v>
      </c>
    </row>
    <row r="22" spans="2:13" ht="28.5" customHeight="1">
      <c r="B22" s="777"/>
      <c r="C22" s="757"/>
      <c r="D22" s="757" t="s">
        <v>49</v>
      </c>
      <c r="E22" s="775" t="s">
        <v>365</v>
      </c>
      <c r="F22" s="28" t="s">
        <v>366</v>
      </c>
      <c r="G22" s="759" t="s">
        <v>50</v>
      </c>
      <c r="H22" s="759" t="s">
        <v>51</v>
      </c>
      <c r="I22" s="780">
        <v>0.7</v>
      </c>
      <c r="J22" s="755">
        <v>0.9</v>
      </c>
      <c r="K22" s="781">
        <v>0.9</v>
      </c>
      <c r="L22" s="780">
        <v>0.9</v>
      </c>
      <c r="M22" s="780">
        <v>0.9</v>
      </c>
    </row>
    <row r="23" spans="2:13" ht="28.5" customHeight="1">
      <c r="B23" s="777"/>
      <c r="C23" s="757"/>
      <c r="D23" s="757"/>
      <c r="E23" s="775"/>
      <c r="F23" s="28" t="s">
        <v>367</v>
      </c>
      <c r="G23" s="759"/>
      <c r="H23" s="759"/>
      <c r="I23" s="759"/>
      <c r="J23" s="755"/>
      <c r="K23" s="781"/>
      <c r="L23" s="780"/>
      <c r="M23" s="780"/>
    </row>
    <row r="24" spans="2:13" ht="27" customHeight="1">
      <c r="B24" s="777"/>
      <c r="C24" s="757"/>
      <c r="D24" s="757"/>
      <c r="E24" s="775"/>
      <c r="F24" s="28" t="s">
        <v>368</v>
      </c>
      <c r="G24" s="759"/>
      <c r="H24" s="759"/>
      <c r="I24" s="759"/>
      <c r="J24" s="755"/>
      <c r="K24" s="781"/>
      <c r="L24" s="780"/>
      <c r="M24" s="780"/>
    </row>
    <row r="25" spans="2:13" ht="108.75" customHeight="1">
      <c r="B25" s="777"/>
      <c r="C25" s="757"/>
      <c r="D25" s="757" t="s">
        <v>54</v>
      </c>
      <c r="E25" s="759" t="s">
        <v>369</v>
      </c>
      <c r="F25" s="28" t="s">
        <v>370</v>
      </c>
      <c r="G25" s="3" t="s">
        <v>55</v>
      </c>
      <c r="H25" s="3" t="s">
        <v>371</v>
      </c>
      <c r="I25" s="4">
        <v>0</v>
      </c>
      <c r="J25" s="13">
        <v>0.15</v>
      </c>
      <c r="K25" s="728">
        <v>0.3</v>
      </c>
      <c r="L25" s="4">
        <v>0.45</v>
      </c>
      <c r="M25" s="4">
        <v>0.6</v>
      </c>
    </row>
    <row r="26" spans="2:13" ht="66" customHeight="1" thickBot="1">
      <c r="B26" s="778"/>
      <c r="C26" s="757"/>
      <c r="D26" s="757"/>
      <c r="E26" s="759"/>
      <c r="F26" s="28" t="s">
        <v>372</v>
      </c>
      <c r="G26" s="3" t="s">
        <v>58</v>
      </c>
      <c r="H26" s="5" t="s">
        <v>59</v>
      </c>
      <c r="I26" s="28" t="s">
        <v>60</v>
      </c>
      <c r="J26" s="13">
        <v>0.25</v>
      </c>
      <c r="K26" s="728">
        <v>0.5</v>
      </c>
      <c r="L26" s="4">
        <v>1</v>
      </c>
      <c r="M26" s="4">
        <v>1</v>
      </c>
    </row>
    <row r="27" spans="2:13" ht="48.75" customHeight="1">
      <c r="B27" s="760" t="s">
        <v>61</v>
      </c>
      <c r="C27" s="757" t="s">
        <v>62</v>
      </c>
      <c r="D27" s="757" t="s">
        <v>63</v>
      </c>
      <c r="E27" s="759" t="s">
        <v>373</v>
      </c>
      <c r="F27" s="27" t="s">
        <v>374</v>
      </c>
      <c r="G27" s="27" t="s">
        <v>375</v>
      </c>
      <c r="H27" s="9" t="s">
        <v>64</v>
      </c>
      <c r="I27" s="27" t="s">
        <v>60</v>
      </c>
      <c r="J27" s="13">
        <v>1</v>
      </c>
      <c r="K27" s="728">
        <v>1</v>
      </c>
      <c r="L27" s="32">
        <v>1</v>
      </c>
      <c r="M27" s="32">
        <v>1</v>
      </c>
    </row>
    <row r="28" spans="2:13" ht="61.5" customHeight="1">
      <c r="B28" s="761"/>
      <c r="C28" s="757"/>
      <c r="D28" s="757"/>
      <c r="E28" s="759"/>
      <c r="F28" s="759" t="s">
        <v>376</v>
      </c>
      <c r="G28" s="27" t="s">
        <v>65</v>
      </c>
      <c r="H28" s="9" t="s">
        <v>377</v>
      </c>
      <c r="I28" s="10">
        <v>9.7999999999999997E-3</v>
      </c>
      <c r="J28" s="25" t="s">
        <v>616</v>
      </c>
      <c r="K28" s="730" t="s">
        <v>616</v>
      </c>
      <c r="L28" s="25" t="s">
        <v>616</v>
      </c>
      <c r="M28" s="25" t="s">
        <v>616</v>
      </c>
    </row>
    <row r="29" spans="2:13" ht="40.799999999999997">
      <c r="B29" s="761"/>
      <c r="C29" s="757"/>
      <c r="D29" s="757"/>
      <c r="E29" s="759"/>
      <c r="F29" s="759"/>
      <c r="G29" s="3" t="s">
        <v>66</v>
      </c>
      <c r="H29" s="3" t="s">
        <v>378</v>
      </c>
      <c r="I29" s="28" t="s">
        <v>379</v>
      </c>
      <c r="J29" s="13" t="s">
        <v>527</v>
      </c>
      <c r="K29" s="728" t="s">
        <v>527</v>
      </c>
      <c r="L29" s="4" t="s">
        <v>527</v>
      </c>
      <c r="M29" s="4" t="s">
        <v>527</v>
      </c>
    </row>
    <row r="30" spans="2:13" ht="93.75" customHeight="1">
      <c r="B30" s="761"/>
      <c r="C30" s="757"/>
      <c r="D30" s="757"/>
      <c r="E30" s="759"/>
      <c r="F30" s="759" t="s">
        <v>380</v>
      </c>
      <c r="G30" s="3" t="s">
        <v>381</v>
      </c>
      <c r="H30" s="3" t="s">
        <v>528</v>
      </c>
      <c r="I30" s="4" t="s">
        <v>382</v>
      </c>
      <c r="J30" s="13" t="s">
        <v>529</v>
      </c>
      <c r="K30" s="728" t="s">
        <v>529</v>
      </c>
      <c r="L30" s="4" t="s">
        <v>529</v>
      </c>
      <c r="M30" s="4" t="s">
        <v>529</v>
      </c>
    </row>
    <row r="31" spans="2:13" ht="49.5" customHeight="1">
      <c r="B31" s="761"/>
      <c r="C31" s="757"/>
      <c r="D31" s="757"/>
      <c r="E31" s="759"/>
      <c r="F31" s="759"/>
      <c r="G31" s="5" t="s">
        <v>68</v>
      </c>
      <c r="H31" s="5" t="s">
        <v>69</v>
      </c>
      <c r="I31" s="12">
        <v>1.1339999999999999</v>
      </c>
      <c r="J31" s="13" t="s">
        <v>383</v>
      </c>
      <c r="K31" s="728" t="s">
        <v>383</v>
      </c>
      <c r="L31" s="13" t="s">
        <v>383</v>
      </c>
      <c r="M31" s="13" t="s">
        <v>383</v>
      </c>
    </row>
    <row r="32" spans="2:13" ht="114.75" customHeight="1">
      <c r="B32" s="761"/>
      <c r="C32" s="757"/>
      <c r="D32" s="757"/>
      <c r="E32" s="759"/>
      <c r="F32" s="28" t="s">
        <v>384</v>
      </c>
      <c r="G32" s="3" t="s">
        <v>70</v>
      </c>
      <c r="H32" s="5" t="s">
        <v>71</v>
      </c>
      <c r="I32" s="14">
        <v>9.7999999999999997E-3</v>
      </c>
      <c r="J32" s="13">
        <v>0.9</v>
      </c>
      <c r="K32" s="728">
        <v>0.9</v>
      </c>
      <c r="L32" s="4">
        <v>0.9</v>
      </c>
      <c r="M32" s="4">
        <v>0.9</v>
      </c>
    </row>
    <row r="33" spans="2:13" ht="54.75" customHeight="1">
      <c r="B33" s="761"/>
      <c r="C33" s="757"/>
      <c r="D33" s="757"/>
      <c r="E33" s="759"/>
      <c r="F33" s="759" t="s">
        <v>385</v>
      </c>
      <c r="G33" s="759" t="s">
        <v>75</v>
      </c>
      <c r="H33" s="5" t="s">
        <v>386</v>
      </c>
      <c r="I33" s="14">
        <v>1.2999999999999999E-3</v>
      </c>
      <c r="J33" s="13">
        <v>0.05</v>
      </c>
      <c r="K33" s="728">
        <v>0.05</v>
      </c>
      <c r="L33" s="4">
        <v>0.05</v>
      </c>
      <c r="M33" s="4">
        <v>0.05</v>
      </c>
    </row>
    <row r="34" spans="2:13" ht="51.6" thickBot="1">
      <c r="B34" s="779"/>
      <c r="C34" s="757"/>
      <c r="D34" s="757"/>
      <c r="E34" s="759"/>
      <c r="F34" s="759"/>
      <c r="G34" s="759"/>
      <c r="H34" s="5" t="s">
        <v>387</v>
      </c>
      <c r="I34" s="13">
        <v>0</v>
      </c>
      <c r="J34" s="13">
        <v>0.1</v>
      </c>
      <c r="K34" s="728">
        <v>0.1</v>
      </c>
      <c r="L34" s="4">
        <v>0.1</v>
      </c>
      <c r="M34" s="4">
        <v>0.1</v>
      </c>
    </row>
    <row r="35" spans="2:13" ht="62.25" customHeight="1">
      <c r="B35" s="760" t="s">
        <v>77</v>
      </c>
      <c r="C35" s="757" t="s">
        <v>78</v>
      </c>
      <c r="D35" s="757" t="s">
        <v>79</v>
      </c>
      <c r="E35" s="758" t="s">
        <v>388</v>
      </c>
      <c r="F35" s="759" t="s">
        <v>389</v>
      </c>
      <c r="G35" s="759" t="s">
        <v>80</v>
      </c>
      <c r="H35" s="5" t="s">
        <v>390</v>
      </c>
      <c r="I35" s="14">
        <v>0.2142</v>
      </c>
      <c r="J35" s="13">
        <v>0.25</v>
      </c>
      <c r="K35" s="728">
        <v>0.4</v>
      </c>
      <c r="L35" s="4">
        <v>0.6</v>
      </c>
      <c r="M35" s="4">
        <v>0.8</v>
      </c>
    </row>
    <row r="36" spans="2:13" ht="57" customHeight="1">
      <c r="B36" s="761"/>
      <c r="C36" s="757"/>
      <c r="D36" s="757"/>
      <c r="E36" s="758"/>
      <c r="F36" s="759"/>
      <c r="G36" s="759"/>
      <c r="H36" s="5" t="s">
        <v>391</v>
      </c>
      <c r="I36" s="13">
        <v>0.37</v>
      </c>
      <c r="J36" s="13">
        <v>0.4</v>
      </c>
      <c r="K36" s="728">
        <v>0.5</v>
      </c>
      <c r="L36" s="4">
        <v>0.6</v>
      </c>
      <c r="M36" s="4" t="s">
        <v>392</v>
      </c>
    </row>
    <row r="37" spans="2:13" ht="34.5" customHeight="1">
      <c r="B37" s="761"/>
      <c r="C37" s="757"/>
      <c r="D37" s="757"/>
      <c r="E37" s="758" t="s">
        <v>393</v>
      </c>
      <c r="F37" s="28" t="s">
        <v>394</v>
      </c>
      <c r="G37" s="15" t="s">
        <v>84</v>
      </c>
      <c r="H37" s="15" t="s">
        <v>395</v>
      </c>
      <c r="I37" s="13">
        <v>0</v>
      </c>
      <c r="J37" s="13">
        <v>0.25</v>
      </c>
      <c r="K37" s="728">
        <v>0.5</v>
      </c>
      <c r="L37" s="13">
        <v>0.75</v>
      </c>
      <c r="M37" s="13">
        <v>1</v>
      </c>
    </row>
    <row r="38" spans="2:13" ht="59.25" customHeight="1">
      <c r="B38" s="761"/>
      <c r="C38" s="757"/>
      <c r="D38" s="757"/>
      <c r="E38" s="758"/>
      <c r="F38" s="28" t="s">
        <v>333</v>
      </c>
      <c r="G38" s="16" t="s">
        <v>86</v>
      </c>
      <c r="H38" s="3" t="s">
        <v>396</v>
      </c>
      <c r="I38" s="13">
        <v>0</v>
      </c>
      <c r="J38" s="13">
        <v>0.05</v>
      </c>
      <c r="K38" s="728">
        <v>0.1</v>
      </c>
      <c r="L38" s="4">
        <v>0.2</v>
      </c>
      <c r="M38" s="4">
        <v>0.3</v>
      </c>
    </row>
    <row r="39" spans="2:13" ht="90" customHeight="1">
      <c r="B39" s="761"/>
      <c r="C39" s="757"/>
      <c r="D39" s="757"/>
      <c r="E39" s="758"/>
      <c r="F39" s="12" t="s">
        <v>397</v>
      </c>
      <c r="G39" s="15" t="s">
        <v>398</v>
      </c>
      <c r="H39" s="5" t="s">
        <v>399</v>
      </c>
      <c r="I39" s="13">
        <v>0</v>
      </c>
      <c r="J39" s="13">
        <v>0.5</v>
      </c>
      <c r="K39" s="728">
        <v>1</v>
      </c>
      <c r="L39" s="13">
        <v>1</v>
      </c>
      <c r="M39" s="13">
        <v>1</v>
      </c>
    </row>
    <row r="40" spans="2:13" ht="48.75" customHeight="1">
      <c r="B40" s="761"/>
      <c r="C40" s="757"/>
      <c r="D40" s="757"/>
      <c r="E40" s="758" t="s">
        <v>90</v>
      </c>
      <c r="F40" s="759" t="s">
        <v>400</v>
      </c>
      <c r="G40" s="16" t="s">
        <v>91</v>
      </c>
      <c r="H40" s="3" t="s">
        <v>92</v>
      </c>
      <c r="I40" s="13">
        <v>0</v>
      </c>
      <c r="J40" s="13">
        <v>0.3</v>
      </c>
      <c r="K40" s="728">
        <v>0.7</v>
      </c>
      <c r="L40" s="4">
        <v>0.8</v>
      </c>
      <c r="M40" s="4" t="s">
        <v>401</v>
      </c>
    </row>
    <row r="41" spans="2:13" ht="48.75" customHeight="1">
      <c r="B41" s="761"/>
      <c r="C41" s="757"/>
      <c r="D41" s="757"/>
      <c r="E41" s="758"/>
      <c r="F41" s="759"/>
      <c r="G41" s="16" t="s">
        <v>402</v>
      </c>
      <c r="H41" s="7" t="s">
        <v>403</v>
      </c>
      <c r="I41" s="13">
        <v>0</v>
      </c>
      <c r="J41" s="13">
        <v>0.3</v>
      </c>
      <c r="K41" s="728">
        <v>0.7</v>
      </c>
      <c r="L41" s="4">
        <v>0.8</v>
      </c>
      <c r="M41" s="4" t="s">
        <v>401</v>
      </c>
    </row>
    <row r="42" spans="2:13" ht="60" customHeight="1">
      <c r="B42" s="756" t="s">
        <v>96</v>
      </c>
      <c r="C42" s="757" t="s">
        <v>97</v>
      </c>
      <c r="D42" s="757" t="s">
        <v>98</v>
      </c>
      <c r="E42" s="12" t="s">
        <v>404</v>
      </c>
      <c r="F42" s="28" t="s">
        <v>405</v>
      </c>
      <c r="G42" s="16" t="s">
        <v>100</v>
      </c>
      <c r="H42" s="7" t="s">
        <v>406</v>
      </c>
      <c r="I42" s="4">
        <v>0.6</v>
      </c>
      <c r="J42" s="13">
        <v>0.7</v>
      </c>
      <c r="K42" s="728">
        <v>0.8</v>
      </c>
      <c r="L42" s="13">
        <v>0.9</v>
      </c>
      <c r="M42" s="4" t="s">
        <v>110</v>
      </c>
    </row>
    <row r="43" spans="2:13" ht="27.75" customHeight="1">
      <c r="B43" s="756"/>
      <c r="C43" s="757"/>
      <c r="D43" s="757"/>
      <c r="E43" s="754" t="s">
        <v>104</v>
      </c>
      <c r="F43" s="755" t="s">
        <v>407</v>
      </c>
      <c r="G43" s="13" t="s">
        <v>408</v>
      </c>
      <c r="H43" s="755" t="s">
        <v>409</v>
      </c>
      <c r="I43" s="13">
        <v>1</v>
      </c>
      <c r="J43" s="13">
        <v>1</v>
      </c>
      <c r="K43" s="728">
        <v>1</v>
      </c>
      <c r="L43" s="13">
        <v>1</v>
      </c>
      <c r="M43" s="13">
        <v>1</v>
      </c>
    </row>
    <row r="44" spans="2:13" ht="81.75" customHeight="1">
      <c r="B44" s="756"/>
      <c r="C44" s="757"/>
      <c r="D44" s="757"/>
      <c r="E44" s="754"/>
      <c r="F44" s="755"/>
      <c r="G44" s="13" t="s">
        <v>410</v>
      </c>
      <c r="H44" s="755"/>
      <c r="I44" s="13" t="s">
        <v>14</v>
      </c>
      <c r="J44" s="13">
        <v>0.5</v>
      </c>
      <c r="K44" s="728">
        <v>0.9</v>
      </c>
      <c r="L44" s="13">
        <v>1</v>
      </c>
      <c r="M44" s="13">
        <v>1</v>
      </c>
    </row>
    <row r="45" spans="2:13" ht="87.75" customHeight="1">
      <c r="B45" s="756"/>
      <c r="C45" s="757"/>
      <c r="D45" s="757"/>
      <c r="E45" s="27" t="s">
        <v>411</v>
      </c>
      <c r="F45" s="28" t="s">
        <v>412</v>
      </c>
      <c r="G45" s="16" t="s">
        <v>108</v>
      </c>
      <c r="H45" s="7" t="s">
        <v>109</v>
      </c>
      <c r="I45" s="4" t="s">
        <v>14</v>
      </c>
      <c r="J45" s="13" t="s">
        <v>110</v>
      </c>
      <c r="K45" s="728" t="s">
        <v>110</v>
      </c>
      <c r="L45" s="4" t="s">
        <v>110</v>
      </c>
      <c r="M45" s="4" t="s">
        <v>110</v>
      </c>
    </row>
    <row r="46" spans="2:13" ht="76.5" customHeight="1">
      <c r="B46" s="756"/>
      <c r="C46" s="757"/>
      <c r="D46" s="757"/>
      <c r="E46" s="27" t="s">
        <v>413</v>
      </c>
      <c r="F46" s="28" t="s">
        <v>414</v>
      </c>
      <c r="G46" s="16" t="s">
        <v>112</v>
      </c>
      <c r="H46" s="7" t="s">
        <v>415</v>
      </c>
      <c r="I46" s="4" t="s">
        <v>60</v>
      </c>
      <c r="J46" s="13">
        <v>0.9</v>
      </c>
      <c r="K46" s="728">
        <v>1</v>
      </c>
      <c r="L46" s="4">
        <v>1</v>
      </c>
      <c r="M46" s="4">
        <v>1</v>
      </c>
    </row>
    <row r="47" spans="2:13" ht="88.5" customHeight="1">
      <c r="B47" s="756"/>
      <c r="C47" s="757"/>
      <c r="D47" s="757"/>
      <c r="E47" s="27" t="s">
        <v>416</v>
      </c>
      <c r="F47" s="28" t="s">
        <v>417</v>
      </c>
      <c r="G47" s="15" t="s">
        <v>116</v>
      </c>
      <c r="H47" s="7" t="s">
        <v>418</v>
      </c>
      <c r="I47" s="4" t="s">
        <v>14</v>
      </c>
      <c r="J47" s="13">
        <v>0.8</v>
      </c>
      <c r="K47" s="728">
        <v>0.9</v>
      </c>
      <c r="L47" s="4" t="s">
        <v>110</v>
      </c>
      <c r="M47" s="4" t="s">
        <v>419</v>
      </c>
    </row>
    <row r="48" spans="2:13" ht="107.25" customHeight="1">
      <c r="B48" s="756"/>
      <c r="C48" s="757"/>
      <c r="D48" s="757"/>
      <c r="E48" s="12" t="s">
        <v>624</v>
      </c>
      <c r="F48" s="12" t="s">
        <v>420</v>
      </c>
      <c r="G48" s="15" t="s">
        <v>118</v>
      </c>
      <c r="H48" s="33" t="s">
        <v>421</v>
      </c>
      <c r="I48" s="4" t="s">
        <v>60</v>
      </c>
      <c r="J48" s="13" t="s">
        <v>422</v>
      </c>
      <c r="K48" s="728" t="s">
        <v>422</v>
      </c>
      <c r="L48" s="4" t="s">
        <v>422</v>
      </c>
      <c r="M48" s="4" t="s">
        <v>422</v>
      </c>
    </row>
    <row r="49" spans="2:13" ht="30.6">
      <c r="B49" s="756"/>
      <c r="C49" s="757"/>
      <c r="D49" s="757"/>
      <c r="E49" s="5" t="s">
        <v>119</v>
      </c>
      <c r="F49" s="5" t="s">
        <v>423</v>
      </c>
      <c r="G49" s="5" t="s">
        <v>120</v>
      </c>
      <c r="H49" s="5" t="s">
        <v>121</v>
      </c>
      <c r="I49" s="17" t="s">
        <v>60</v>
      </c>
      <c r="J49" s="26">
        <v>50</v>
      </c>
      <c r="K49" s="731">
        <v>60</v>
      </c>
      <c r="L49" s="17">
        <v>70</v>
      </c>
      <c r="M49" s="17" t="s">
        <v>422</v>
      </c>
    </row>
    <row r="50" spans="2:13" ht="71.25" customHeight="1">
      <c r="B50" s="756"/>
      <c r="C50" s="757"/>
      <c r="D50" s="757"/>
      <c r="E50" s="758" t="s">
        <v>123</v>
      </c>
      <c r="F50" s="758" t="s">
        <v>424</v>
      </c>
      <c r="G50" s="758" t="s">
        <v>612</v>
      </c>
      <c r="H50" s="9" t="s">
        <v>613</v>
      </c>
      <c r="I50" s="17" t="s">
        <v>60</v>
      </c>
      <c r="J50" s="25">
        <v>0.5</v>
      </c>
      <c r="K50" s="730">
        <v>1</v>
      </c>
      <c r="L50" s="11">
        <v>1</v>
      </c>
      <c r="M50" s="11">
        <v>1</v>
      </c>
    </row>
    <row r="51" spans="2:13" ht="67.5" customHeight="1">
      <c r="B51" s="756"/>
      <c r="C51" s="757"/>
      <c r="D51" s="757"/>
      <c r="E51" s="758"/>
      <c r="F51" s="758"/>
      <c r="G51" s="758"/>
      <c r="H51" s="9" t="s">
        <v>614</v>
      </c>
      <c r="I51" s="17" t="s">
        <v>60</v>
      </c>
      <c r="J51" s="25">
        <v>0</v>
      </c>
      <c r="K51" s="730">
        <v>0</v>
      </c>
      <c r="L51" s="11">
        <v>0.4</v>
      </c>
      <c r="M51" s="11">
        <v>0.6</v>
      </c>
    </row>
    <row r="52" spans="2:13" ht="65.25" customHeight="1">
      <c r="B52" s="756"/>
      <c r="C52" s="757"/>
      <c r="D52" s="757"/>
      <c r="E52" s="9" t="s">
        <v>608</v>
      </c>
      <c r="F52" s="9" t="s">
        <v>609</v>
      </c>
      <c r="G52" s="18" t="s">
        <v>610</v>
      </c>
      <c r="H52" s="9" t="s">
        <v>611</v>
      </c>
      <c r="I52" s="17" t="s">
        <v>510</v>
      </c>
      <c r="J52" s="25">
        <v>0.5</v>
      </c>
      <c r="K52" s="730">
        <v>1</v>
      </c>
      <c r="L52" s="11">
        <v>1</v>
      </c>
      <c r="M52" s="11">
        <v>1</v>
      </c>
    </row>
    <row r="53" spans="2:13" s="34" customFormat="1">
      <c r="J53" s="35"/>
      <c r="K53" s="35"/>
      <c r="L53" s="35"/>
      <c r="M53" s="35"/>
    </row>
    <row r="54" spans="2:13" s="34" customFormat="1">
      <c r="J54" s="35"/>
      <c r="K54" s="35"/>
      <c r="L54" s="35"/>
      <c r="M54" s="35"/>
    </row>
    <row r="55" spans="2:13" s="34" customFormat="1">
      <c r="J55" s="35"/>
      <c r="K55" s="35"/>
      <c r="L55" s="35"/>
      <c r="M55" s="35"/>
    </row>
    <row r="56" spans="2:13" s="34" customFormat="1">
      <c r="J56" s="35"/>
      <c r="K56" s="35"/>
      <c r="L56" s="35"/>
      <c r="M56" s="35"/>
    </row>
    <row r="57" spans="2:13" s="34" customFormat="1">
      <c r="J57" s="35"/>
      <c r="K57" s="35"/>
      <c r="L57" s="35"/>
      <c r="M57" s="35"/>
    </row>
    <row r="58" spans="2:13" s="34" customFormat="1">
      <c r="J58" s="35"/>
      <c r="K58" s="35"/>
      <c r="L58" s="35"/>
      <c r="M58" s="35"/>
    </row>
    <row r="59" spans="2:13" s="34" customFormat="1">
      <c r="J59" s="35"/>
      <c r="K59" s="35"/>
      <c r="L59" s="35"/>
      <c r="M59" s="35"/>
    </row>
    <row r="60" spans="2:13" s="34" customFormat="1">
      <c r="J60" s="35"/>
      <c r="K60" s="35"/>
      <c r="L60" s="35"/>
      <c r="M60" s="35"/>
    </row>
    <row r="61" spans="2:13" s="34" customFormat="1">
      <c r="J61" s="35"/>
      <c r="K61" s="35"/>
      <c r="L61" s="35"/>
      <c r="M61" s="35"/>
    </row>
    <row r="62" spans="2:13" s="34" customFormat="1">
      <c r="J62" s="35"/>
      <c r="K62" s="35"/>
      <c r="L62" s="35"/>
      <c r="M62" s="35"/>
    </row>
    <row r="63" spans="2:13" s="34" customFormat="1">
      <c r="J63" s="35"/>
      <c r="K63" s="35"/>
      <c r="L63" s="35"/>
      <c r="M63" s="35"/>
    </row>
    <row r="64" spans="2:13" s="34" customFormat="1">
      <c r="J64" s="35"/>
      <c r="K64" s="35"/>
      <c r="L64" s="35"/>
      <c r="M64" s="35"/>
    </row>
    <row r="65" spans="10:13" s="34" customFormat="1">
      <c r="J65" s="35"/>
      <c r="K65" s="35"/>
      <c r="L65" s="35"/>
      <c r="M65" s="35"/>
    </row>
    <row r="66" spans="10:13" s="34" customFormat="1">
      <c r="J66" s="35"/>
      <c r="K66" s="35"/>
      <c r="L66" s="35"/>
      <c r="M66" s="35"/>
    </row>
    <row r="67" spans="10:13" s="34" customFormat="1">
      <c r="J67" s="35"/>
      <c r="K67" s="35"/>
      <c r="L67" s="35"/>
      <c r="M67" s="35"/>
    </row>
    <row r="68" spans="10:13" s="34" customFormat="1">
      <c r="J68" s="35"/>
      <c r="K68" s="35"/>
      <c r="L68" s="35"/>
      <c r="M68" s="35"/>
    </row>
    <row r="69" spans="10:13" s="34" customFormat="1">
      <c r="J69" s="35"/>
      <c r="K69" s="35"/>
      <c r="L69" s="35"/>
      <c r="M69" s="35"/>
    </row>
    <row r="70" spans="10:13" s="34" customFormat="1">
      <c r="J70" s="35"/>
      <c r="K70" s="35"/>
      <c r="L70" s="35"/>
      <c r="M70" s="35"/>
    </row>
    <row r="71" spans="10:13" s="34" customFormat="1">
      <c r="J71" s="35"/>
      <c r="K71" s="35"/>
      <c r="L71" s="35"/>
      <c r="M71" s="35"/>
    </row>
    <row r="72" spans="10:13" s="34" customFormat="1">
      <c r="J72" s="35"/>
      <c r="K72" s="35"/>
      <c r="L72" s="35"/>
      <c r="M72" s="35"/>
    </row>
    <row r="73" spans="10:13" s="34" customFormat="1">
      <c r="J73" s="35"/>
      <c r="K73" s="35"/>
      <c r="L73" s="35"/>
      <c r="M73" s="35"/>
    </row>
    <row r="74" spans="10:13" s="34" customFormat="1">
      <c r="J74" s="35"/>
      <c r="K74" s="35"/>
      <c r="L74" s="35"/>
      <c r="M74" s="35"/>
    </row>
    <row r="75" spans="10:13" s="34" customFormat="1">
      <c r="J75" s="35"/>
      <c r="K75" s="35"/>
      <c r="L75" s="35"/>
      <c r="M75" s="35"/>
    </row>
    <row r="76" spans="10:13" s="34" customFormat="1">
      <c r="J76" s="35"/>
      <c r="K76" s="35"/>
      <c r="L76" s="35"/>
      <c r="M76" s="35"/>
    </row>
    <row r="77" spans="10:13" s="34" customFormat="1">
      <c r="J77" s="35"/>
      <c r="K77" s="35"/>
      <c r="L77" s="35"/>
      <c r="M77" s="35"/>
    </row>
    <row r="78" spans="10:13" s="34" customFormat="1">
      <c r="J78" s="35"/>
      <c r="K78" s="35"/>
      <c r="L78" s="35"/>
      <c r="M78" s="35"/>
    </row>
    <row r="79" spans="10:13" s="34" customFormat="1">
      <c r="J79" s="35"/>
      <c r="K79" s="35"/>
      <c r="L79" s="35"/>
      <c r="M79" s="35"/>
    </row>
    <row r="80" spans="10:13" s="34" customFormat="1">
      <c r="J80" s="35"/>
      <c r="K80" s="35"/>
      <c r="L80" s="35"/>
      <c r="M80" s="35"/>
    </row>
    <row r="81" spans="10:13" s="34" customFormat="1">
      <c r="J81" s="35"/>
      <c r="K81" s="35"/>
      <c r="L81" s="35"/>
      <c r="M81" s="35"/>
    </row>
    <row r="82" spans="10:13" s="34" customFormat="1">
      <c r="J82" s="35"/>
      <c r="K82" s="35"/>
      <c r="L82" s="35"/>
      <c r="M82" s="35"/>
    </row>
    <row r="83" spans="10:13" s="34" customFormat="1">
      <c r="J83" s="35"/>
      <c r="K83" s="35"/>
      <c r="L83" s="35"/>
      <c r="M83" s="35"/>
    </row>
    <row r="84" spans="10:13" s="34" customFormat="1">
      <c r="J84" s="35"/>
      <c r="K84" s="35"/>
      <c r="L84" s="35"/>
      <c r="M84" s="35"/>
    </row>
    <row r="85" spans="10:13" s="34" customFormat="1">
      <c r="J85" s="35"/>
      <c r="K85" s="35"/>
      <c r="L85" s="35"/>
      <c r="M85" s="35"/>
    </row>
    <row r="86" spans="10:13" s="34" customFormat="1">
      <c r="J86" s="35"/>
      <c r="K86" s="35"/>
      <c r="L86" s="35"/>
      <c r="M86" s="35"/>
    </row>
    <row r="87" spans="10:13" s="34" customFormat="1">
      <c r="J87" s="35"/>
      <c r="K87" s="35"/>
      <c r="L87" s="35"/>
      <c r="M87" s="35"/>
    </row>
    <row r="88" spans="10:13" s="34" customFormat="1">
      <c r="J88" s="35"/>
      <c r="K88" s="35"/>
      <c r="L88" s="35"/>
      <c r="M88" s="35"/>
    </row>
    <row r="89" spans="10:13" s="34" customFormat="1">
      <c r="J89" s="35"/>
      <c r="K89" s="35"/>
      <c r="L89" s="35"/>
      <c r="M89" s="35"/>
    </row>
    <row r="90" spans="10:13" s="34" customFormat="1">
      <c r="J90" s="35"/>
      <c r="K90" s="35"/>
      <c r="L90" s="35"/>
      <c r="M90" s="35"/>
    </row>
    <row r="91" spans="10:13" s="34" customFormat="1">
      <c r="J91" s="35"/>
      <c r="K91" s="35"/>
      <c r="L91" s="35"/>
      <c r="M91" s="35"/>
    </row>
    <row r="92" spans="10:13" s="34" customFormat="1">
      <c r="J92" s="35"/>
      <c r="K92" s="35"/>
      <c r="L92" s="35"/>
      <c r="M92" s="35"/>
    </row>
    <row r="93" spans="10:13" s="34" customFormat="1">
      <c r="J93" s="35"/>
      <c r="K93" s="35"/>
      <c r="L93" s="35"/>
      <c r="M93" s="35"/>
    </row>
    <row r="94" spans="10:13" s="34" customFormat="1">
      <c r="J94" s="35"/>
      <c r="K94" s="35"/>
      <c r="L94" s="35"/>
      <c r="M94" s="35"/>
    </row>
    <row r="95" spans="10:13" s="34" customFormat="1">
      <c r="J95" s="35"/>
      <c r="K95" s="35"/>
      <c r="L95" s="35"/>
      <c r="M95" s="35"/>
    </row>
    <row r="96" spans="10:13" s="34" customFormat="1">
      <c r="J96" s="35"/>
      <c r="K96" s="35"/>
      <c r="L96" s="35"/>
      <c r="M96" s="35"/>
    </row>
    <row r="97" spans="10:13" s="34" customFormat="1">
      <c r="J97" s="35"/>
      <c r="K97" s="35"/>
      <c r="L97" s="35"/>
      <c r="M97" s="35"/>
    </row>
    <row r="98" spans="10:13" s="34" customFormat="1">
      <c r="J98" s="35"/>
      <c r="K98" s="35"/>
      <c r="L98" s="35"/>
      <c r="M98" s="35"/>
    </row>
    <row r="99" spans="10:13" s="34" customFormat="1">
      <c r="J99" s="35"/>
      <c r="K99" s="35"/>
      <c r="L99" s="35"/>
      <c r="M99" s="35"/>
    </row>
    <row r="100" spans="10:13" s="34" customFormat="1">
      <c r="J100" s="35"/>
      <c r="K100" s="35"/>
      <c r="L100" s="35"/>
      <c r="M100" s="35"/>
    </row>
    <row r="101" spans="10:13" s="34" customFormat="1">
      <c r="J101" s="35"/>
      <c r="K101" s="35"/>
      <c r="L101" s="35"/>
      <c r="M101" s="35"/>
    </row>
    <row r="102" spans="10:13" s="34" customFormat="1">
      <c r="J102" s="35"/>
      <c r="K102" s="35"/>
      <c r="L102" s="35"/>
      <c r="M102" s="35"/>
    </row>
    <row r="103" spans="10:13" s="34" customFormat="1">
      <c r="J103" s="35"/>
      <c r="K103" s="35"/>
      <c r="L103" s="35"/>
      <c r="M103" s="35"/>
    </row>
    <row r="104" spans="10:13" s="34" customFormat="1">
      <c r="J104" s="35"/>
      <c r="K104" s="35"/>
      <c r="L104" s="35"/>
      <c r="M104" s="35"/>
    </row>
    <row r="105" spans="10:13" s="34" customFormat="1">
      <c r="J105" s="35"/>
      <c r="K105" s="35"/>
      <c r="L105" s="35"/>
      <c r="M105" s="35"/>
    </row>
    <row r="106" spans="10:13" s="34" customFormat="1">
      <c r="J106" s="35"/>
      <c r="K106" s="35"/>
      <c r="L106" s="35"/>
      <c r="M106" s="35"/>
    </row>
    <row r="107" spans="10:13" s="34" customFormat="1">
      <c r="J107" s="35"/>
      <c r="K107" s="35"/>
      <c r="L107" s="35"/>
      <c r="M107" s="35"/>
    </row>
    <row r="108" spans="10:13" s="34" customFormat="1">
      <c r="J108" s="35"/>
      <c r="K108" s="35"/>
      <c r="L108" s="35"/>
      <c r="M108" s="35"/>
    </row>
    <row r="109" spans="10:13" s="34" customFormat="1">
      <c r="J109" s="35"/>
      <c r="K109" s="35"/>
      <c r="L109" s="35"/>
      <c r="M109" s="35"/>
    </row>
    <row r="110" spans="10:13" s="34" customFormat="1">
      <c r="J110" s="35"/>
      <c r="K110" s="35"/>
      <c r="L110" s="35"/>
      <c r="M110" s="35"/>
    </row>
    <row r="111" spans="10:13" s="34" customFormat="1">
      <c r="J111" s="35"/>
      <c r="K111" s="35"/>
      <c r="L111" s="35"/>
      <c r="M111" s="35"/>
    </row>
    <row r="112" spans="10:13" s="34" customFormat="1">
      <c r="J112" s="35"/>
      <c r="K112" s="35"/>
      <c r="L112" s="35"/>
      <c r="M112" s="35"/>
    </row>
    <row r="113" spans="10:13" s="34" customFormat="1">
      <c r="J113" s="35"/>
      <c r="K113" s="35"/>
      <c r="L113" s="35"/>
      <c r="M113" s="35"/>
    </row>
    <row r="114" spans="10:13" s="34" customFormat="1">
      <c r="J114" s="35"/>
      <c r="K114" s="35"/>
      <c r="L114" s="35"/>
      <c r="M114" s="35"/>
    </row>
    <row r="115" spans="10:13" s="34" customFormat="1">
      <c r="J115" s="35"/>
      <c r="K115" s="35"/>
      <c r="L115" s="35"/>
      <c r="M115" s="35"/>
    </row>
    <row r="116" spans="10:13" s="34" customFormat="1">
      <c r="J116" s="35"/>
      <c r="K116" s="35"/>
      <c r="L116" s="35"/>
      <c r="M116" s="35"/>
    </row>
    <row r="117" spans="10:13" s="34" customFormat="1">
      <c r="J117" s="35"/>
      <c r="K117" s="35"/>
      <c r="L117" s="35"/>
      <c r="M117" s="35"/>
    </row>
    <row r="118" spans="10:13" s="34" customFormat="1">
      <c r="J118" s="35"/>
      <c r="K118" s="35"/>
      <c r="L118" s="35"/>
      <c r="M118" s="35"/>
    </row>
    <row r="119" spans="10:13" s="34" customFormat="1">
      <c r="J119" s="35"/>
      <c r="K119" s="35"/>
      <c r="L119" s="35"/>
      <c r="M119" s="35"/>
    </row>
    <row r="120" spans="10:13" s="34" customFormat="1">
      <c r="J120" s="35"/>
      <c r="K120" s="35"/>
      <c r="L120" s="35"/>
      <c r="M120" s="35"/>
    </row>
    <row r="121" spans="10:13" s="34" customFormat="1">
      <c r="J121" s="35"/>
      <c r="K121" s="35"/>
      <c r="L121" s="35"/>
      <c r="M121" s="35"/>
    </row>
    <row r="122" spans="10:13" s="34" customFormat="1">
      <c r="J122" s="35"/>
      <c r="K122" s="35"/>
      <c r="L122" s="35"/>
      <c r="M122" s="35"/>
    </row>
    <row r="123" spans="10:13" s="34" customFormat="1">
      <c r="J123" s="35"/>
      <c r="K123" s="35"/>
      <c r="L123" s="35"/>
      <c r="M123" s="35"/>
    </row>
    <row r="124" spans="10:13" s="34" customFormat="1">
      <c r="J124" s="35"/>
      <c r="K124" s="35"/>
      <c r="L124" s="35"/>
      <c r="M124" s="35"/>
    </row>
    <row r="125" spans="10:13" s="34" customFormat="1">
      <c r="J125" s="35"/>
      <c r="K125" s="35"/>
      <c r="L125" s="35"/>
      <c r="M125" s="35"/>
    </row>
    <row r="126" spans="10:13" s="34" customFormat="1">
      <c r="J126" s="35"/>
      <c r="K126" s="35"/>
      <c r="L126" s="35"/>
      <c r="M126" s="35"/>
    </row>
    <row r="127" spans="10:13" s="34" customFormat="1">
      <c r="J127" s="35"/>
      <c r="K127" s="35"/>
      <c r="L127" s="35"/>
      <c r="M127" s="35"/>
    </row>
    <row r="128" spans="10:13" s="34" customFormat="1">
      <c r="J128" s="35"/>
      <c r="K128" s="35"/>
      <c r="L128" s="35"/>
      <c r="M128" s="35"/>
    </row>
    <row r="129" spans="10:13" s="34" customFormat="1">
      <c r="J129" s="35"/>
      <c r="K129" s="35"/>
      <c r="L129" s="35"/>
      <c r="M129" s="35"/>
    </row>
    <row r="130" spans="10:13" s="34" customFormat="1">
      <c r="J130" s="35"/>
      <c r="K130" s="35"/>
      <c r="L130" s="35"/>
      <c r="M130" s="35"/>
    </row>
    <row r="131" spans="10:13" s="34" customFormat="1">
      <c r="J131" s="35"/>
      <c r="K131" s="35"/>
      <c r="L131" s="35"/>
      <c r="M131" s="35"/>
    </row>
    <row r="132" spans="10:13" s="34" customFormat="1">
      <c r="J132" s="35"/>
      <c r="K132" s="35"/>
      <c r="L132" s="35"/>
      <c r="M132" s="35"/>
    </row>
    <row r="133" spans="10:13" s="34" customFormat="1">
      <c r="J133" s="35"/>
      <c r="K133" s="35"/>
      <c r="L133" s="35"/>
      <c r="M133" s="35"/>
    </row>
    <row r="134" spans="10:13" s="34" customFormat="1">
      <c r="J134" s="35"/>
      <c r="K134" s="35"/>
      <c r="L134" s="35"/>
      <c r="M134" s="35"/>
    </row>
    <row r="135" spans="10:13" s="34" customFormat="1">
      <c r="J135" s="35"/>
      <c r="K135" s="35"/>
      <c r="L135" s="35"/>
      <c r="M135" s="35"/>
    </row>
    <row r="136" spans="10:13" s="34" customFormat="1">
      <c r="J136" s="35"/>
      <c r="K136" s="35"/>
      <c r="L136" s="35"/>
      <c r="M136" s="35"/>
    </row>
    <row r="137" spans="10:13" s="34" customFormat="1">
      <c r="J137" s="35"/>
      <c r="K137" s="35"/>
      <c r="L137" s="35"/>
      <c r="M137" s="35"/>
    </row>
    <row r="138" spans="10:13" s="34" customFormat="1">
      <c r="J138" s="35"/>
      <c r="K138" s="35"/>
      <c r="L138" s="35"/>
      <c r="M138" s="35"/>
    </row>
    <row r="139" spans="10:13" s="34" customFormat="1">
      <c r="J139" s="35"/>
      <c r="K139" s="35"/>
      <c r="L139" s="35"/>
      <c r="M139" s="35"/>
    </row>
    <row r="140" spans="10:13" s="34" customFormat="1">
      <c r="J140" s="35"/>
      <c r="K140" s="35"/>
      <c r="L140" s="35"/>
      <c r="M140" s="35"/>
    </row>
    <row r="141" spans="10:13" s="34" customFormat="1">
      <c r="J141" s="35"/>
      <c r="K141" s="35"/>
      <c r="L141" s="35"/>
      <c r="M141" s="35"/>
    </row>
    <row r="142" spans="10:13" s="34" customFormat="1">
      <c r="J142" s="35"/>
      <c r="K142" s="35"/>
      <c r="L142" s="35"/>
      <c r="M142" s="35"/>
    </row>
    <row r="143" spans="10:13" s="34" customFormat="1">
      <c r="J143" s="35"/>
      <c r="K143" s="35"/>
      <c r="L143" s="35"/>
      <c r="M143" s="35"/>
    </row>
    <row r="144" spans="10:13" s="34" customFormat="1">
      <c r="J144" s="35"/>
      <c r="K144" s="35"/>
      <c r="L144" s="35"/>
      <c r="M144" s="35"/>
    </row>
    <row r="145" spans="10:13" s="34" customFormat="1">
      <c r="J145" s="35"/>
      <c r="K145" s="35"/>
      <c r="L145" s="35"/>
      <c r="M145" s="35"/>
    </row>
    <row r="146" spans="10:13" s="34" customFormat="1">
      <c r="J146" s="35"/>
      <c r="K146" s="35"/>
      <c r="L146" s="35"/>
      <c r="M146" s="35"/>
    </row>
    <row r="147" spans="10:13" s="34" customFormat="1">
      <c r="J147" s="35"/>
      <c r="K147" s="35"/>
      <c r="L147" s="35"/>
      <c r="M147" s="35"/>
    </row>
    <row r="148" spans="10:13" s="34" customFormat="1">
      <c r="J148" s="35"/>
      <c r="K148" s="35"/>
      <c r="L148" s="35"/>
      <c r="M148" s="35"/>
    </row>
    <row r="149" spans="10:13" s="34" customFormat="1">
      <c r="J149" s="35"/>
      <c r="K149" s="35"/>
      <c r="L149" s="35"/>
      <c r="M149" s="35"/>
    </row>
    <row r="150" spans="10:13" s="34" customFormat="1">
      <c r="J150" s="35"/>
      <c r="K150" s="35"/>
      <c r="L150" s="35"/>
      <c r="M150" s="35"/>
    </row>
    <row r="151" spans="10:13" s="34" customFormat="1">
      <c r="J151" s="35"/>
      <c r="K151" s="35"/>
      <c r="L151" s="35"/>
      <c r="M151" s="35"/>
    </row>
    <row r="152" spans="10:13" s="34" customFormat="1">
      <c r="J152" s="35"/>
      <c r="K152" s="35"/>
      <c r="L152" s="35"/>
      <c r="M152" s="35"/>
    </row>
    <row r="153" spans="10:13" s="34" customFormat="1">
      <c r="J153" s="35"/>
      <c r="K153" s="35"/>
      <c r="L153" s="35"/>
      <c r="M153" s="35"/>
    </row>
    <row r="154" spans="10:13" s="34" customFormat="1">
      <c r="J154" s="35"/>
      <c r="K154" s="35"/>
      <c r="L154" s="35"/>
      <c r="M154" s="35"/>
    </row>
    <row r="155" spans="10:13" s="34" customFormat="1">
      <c r="J155" s="35"/>
      <c r="K155" s="35"/>
      <c r="L155" s="35"/>
      <c r="M155" s="35"/>
    </row>
    <row r="156" spans="10:13" s="34" customFormat="1">
      <c r="J156" s="35"/>
      <c r="K156" s="35"/>
      <c r="L156" s="35"/>
      <c r="M156" s="35"/>
    </row>
    <row r="157" spans="10:13" s="34" customFormat="1">
      <c r="J157" s="35"/>
      <c r="K157" s="35"/>
      <c r="L157" s="35"/>
      <c r="M157" s="35"/>
    </row>
    <row r="158" spans="10:13" s="34" customFormat="1">
      <c r="J158" s="35"/>
      <c r="K158" s="35"/>
      <c r="L158" s="35"/>
      <c r="M158" s="35"/>
    </row>
    <row r="159" spans="10:13" s="34" customFormat="1">
      <c r="J159" s="35"/>
      <c r="K159" s="35"/>
      <c r="L159" s="35"/>
      <c r="M159" s="35"/>
    </row>
    <row r="160" spans="10:13" s="34" customFormat="1">
      <c r="J160" s="35"/>
      <c r="K160" s="35"/>
      <c r="L160" s="35"/>
      <c r="M160" s="35"/>
    </row>
    <row r="161" spans="10:13" s="34" customFormat="1">
      <c r="J161" s="35"/>
      <c r="K161" s="35"/>
      <c r="L161" s="35"/>
      <c r="M161" s="35"/>
    </row>
    <row r="162" spans="10:13" s="34" customFormat="1">
      <c r="J162" s="35"/>
      <c r="K162" s="35"/>
      <c r="L162" s="35"/>
      <c r="M162" s="35"/>
    </row>
    <row r="163" spans="10:13" s="34" customFormat="1">
      <c r="J163" s="35"/>
      <c r="K163" s="35"/>
      <c r="L163" s="35"/>
      <c r="M163" s="35"/>
    </row>
    <row r="164" spans="10:13" s="34" customFormat="1">
      <c r="J164" s="35"/>
      <c r="K164" s="35"/>
      <c r="L164" s="35"/>
      <c r="M164" s="35"/>
    </row>
    <row r="165" spans="10:13" s="34" customFormat="1">
      <c r="J165" s="35"/>
      <c r="K165" s="35"/>
      <c r="L165" s="35"/>
      <c r="M165" s="35"/>
    </row>
    <row r="166" spans="10:13" s="34" customFormat="1">
      <c r="J166" s="35"/>
      <c r="K166" s="35"/>
      <c r="L166" s="35"/>
      <c r="M166" s="35"/>
    </row>
    <row r="167" spans="10:13" s="34" customFormat="1">
      <c r="J167" s="35"/>
      <c r="K167" s="35"/>
      <c r="L167" s="35"/>
      <c r="M167" s="35"/>
    </row>
    <row r="168" spans="10:13" s="34" customFormat="1">
      <c r="J168" s="35"/>
      <c r="K168" s="35"/>
      <c r="L168" s="35"/>
      <c r="M168" s="35"/>
    </row>
    <row r="169" spans="10:13" s="34" customFormat="1">
      <c r="J169" s="35"/>
      <c r="K169" s="35"/>
      <c r="L169" s="35"/>
      <c r="M169" s="35"/>
    </row>
    <row r="170" spans="10:13" s="34" customFormat="1">
      <c r="J170" s="35"/>
      <c r="K170" s="35"/>
      <c r="L170" s="35"/>
      <c r="M170" s="35"/>
    </row>
    <row r="171" spans="10:13" s="34" customFormat="1">
      <c r="J171" s="35"/>
      <c r="K171" s="35"/>
      <c r="L171" s="35"/>
      <c r="M171" s="35"/>
    </row>
    <row r="172" spans="10:13" s="34" customFormat="1">
      <c r="J172" s="35"/>
      <c r="K172" s="35"/>
      <c r="L172" s="35"/>
      <c r="M172" s="35"/>
    </row>
    <row r="173" spans="10:13" s="34" customFormat="1">
      <c r="J173" s="35"/>
      <c r="K173" s="35"/>
      <c r="L173" s="35"/>
      <c r="M173" s="35"/>
    </row>
    <row r="174" spans="10:13" s="34" customFormat="1">
      <c r="J174" s="35"/>
      <c r="K174" s="35"/>
      <c r="L174" s="35"/>
      <c r="M174" s="35"/>
    </row>
    <row r="175" spans="10:13" s="34" customFormat="1">
      <c r="J175" s="35"/>
      <c r="K175" s="35"/>
      <c r="L175" s="35"/>
      <c r="M175" s="35"/>
    </row>
    <row r="176" spans="10:13" s="34" customFormat="1">
      <c r="J176" s="35"/>
      <c r="K176" s="35"/>
      <c r="L176" s="35"/>
      <c r="M176" s="35"/>
    </row>
    <row r="177" spans="10:13" s="34" customFormat="1">
      <c r="J177" s="35"/>
      <c r="K177" s="35"/>
      <c r="L177" s="35"/>
      <c r="M177" s="35"/>
    </row>
    <row r="178" spans="10:13" s="34" customFormat="1">
      <c r="J178" s="35"/>
      <c r="K178" s="35"/>
      <c r="L178" s="35"/>
      <c r="M178" s="35"/>
    </row>
    <row r="179" spans="10:13" s="34" customFormat="1">
      <c r="J179" s="35"/>
      <c r="K179" s="35"/>
      <c r="L179" s="35"/>
      <c r="M179" s="35"/>
    </row>
    <row r="180" spans="10:13" s="34" customFormat="1">
      <c r="J180" s="35"/>
      <c r="K180" s="35"/>
      <c r="L180" s="35"/>
      <c r="M180" s="35"/>
    </row>
    <row r="181" spans="10:13" s="34" customFormat="1">
      <c r="J181" s="35"/>
      <c r="K181" s="35"/>
      <c r="L181" s="35"/>
      <c r="M181" s="35"/>
    </row>
    <row r="182" spans="10:13" s="34" customFormat="1">
      <c r="J182" s="35"/>
      <c r="K182" s="35"/>
      <c r="L182" s="35"/>
      <c r="M182" s="35"/>
    </row>
    <row r="183" spans="10:13" s="34" customFormat="1">
      <c r="J183" s="35"/>
      <c r="K183" s="35"/>
      <c r="L183" s="35"/>
      <c r="M183" s="35"/>
    </row>
    <row r="184" spans="10:13" s="34" customFormat="1">
      <c r="J184" s="35"/>
      <c r="K184" s="35"/>
      <c r="L184" s="35"/>
      <c r="M184" s="35"/>
    </row>
    <row r="185" spans="10:13" s="34" customFormat="1">
      <c r="J185" s="35"/>
      <c r="K185" s="35"/>
      <c r="L185" s="35"/>
      <c r="M185" s="35"/>
    </row>
    <row r="186" spans="10:13" s="34" customFormat="1">
      <c r="J186" s="35"/>
      <c r="K186" s="35"/>
      <c r="L186" s="35"/>
      <c r="M186" s="35"/>
    </row>
    <row r="187" spans="10:13" s="34" customFormat="1">
      <c r="J187" s="35"/>
      <c r="K187" s="35"/>
      <c r="L187" s="35"/>
      <c r="M187" s="35"/>
    </row>
    <row r="188" spans="10:13" s="34" customFormat="1">
      <c r="J188" s="35"/>
      <c r="K188" s="35"/>
      <c r="L188" s="35"/>
      <c r="M188" s="35"/>
    </row>
    <row r="189" spans="10:13" s="34" customFormat="1">
      <c r="J189" s="35"/>
      <c r="K189" s="35"/>
      <c r="L189" s="35"/>
      <c r="M189" s="35"/>
    </row>
    <row r="190" spans="10:13" s="34" customFormat="1">
      <c r="J190" s="35"/>
      <c r="K190" s="35"/>
      <c r="L190" s="35"/>
      <c r="M190" s="35"/>
    </row>
    <row r="191" spans="10:13" s="34" customFormat="1">
      <c r="J191" s="35"/>
      <c r="K191" s="35"/>
      <c r="L191" s="35"/>
      <c r="M191" s="35"/>
    </row>
    <row r="192" spans="10:13" s="34" customFormat="1">
      <c r="J192" s="35"/>
      <c r="K192" s="35"/>
      <c r="L192" s="35"/>
      <c r="M192" s="35"/>
    </row>
    <row r="193" spans="10:13" s="34" customFormat="1">
      <c r="J193" s="35"/>
      <c r="K193" s="35"/>
      <c r="L193" s="35"/>
      <c r="M193" s="35"/>
    </row>
    <row r="194" spans="10:13" s="34" customFormat="1">
      <c r="J194" s="35"/>
      <c r="K194" s="35"/>
      <c r="L194" s="35"/>
      <c r="M194" s="35"/>
    </row>
    <row r="195" spans="10:13" s="34" customFormat="1">
      <c r="J195" s="35"/>
      <c r="K195" s="35"/>
      <c r="L195" s="35"/>
      <c r="M195" s="35"/>
    </row>
    <row r="196" spans="10:13" s="34" customFormat="1">
      <c r="J196" s="35"/>
      <c r="K196" s="35"/>
      <c r="L196" s="35"/>
      <c r="M196" s="35"/>
    </row>
    <row r="197" spans="10:13" s="34" customFormat="1">
      <c r="J197" s="35"/>
      <c r="K197" s="35"/>
      <c r="L197" s="35"/>
      <c r="M197" s="35"/>
    </row>
    <row r="198" spans="10:13" s="34" customFormat="1">
      <c r="J198" s="35"/>
      <c r="K198" s="35"/>
      <c r="L198" s="35"/>
      <c r="M198" s="35"/>
    </row>
    <row r="199" spans="10:13" s="34" customFormat="1">
      <c r="J199" s="35"/>
      <c r="K199" s="35"/>
      <c r="L199" s="35"/>
      <c r="M199" s="35"/>
    </row>
    <row r="200" spans="10:13" s="34" customFormat="1">
      <c r="J200" s="35"/>
      <c r="K200" s="35"/>
      <c r="L200" s="35"/>
      <c r="M200" s="35"/>
    </row>
    <row r="201" spans="10:13" s="34" customFormat="1">
      <c r="J201" s="35"/>
      <c r="K201" s="35"/>
      <c r="L201" s="35"/>
      <c r="M201" s="35"/>
    </row>
    <row r="202" spans="10:13" s="34" customFormat="1">
      <c r="J202" s="35"/>
      <c r="K202" s="35"/>
      <c r="L202" s="35"/>
      <c r="M202" s="35"/>
    </row>
    <row r="203" spans="10:13" s="34" customFormat="1">
      <c r="J203" s="35"/>
      <c r="K203" s="35"/>
      <c r="L203" s="35"/>
      <c r="M203" s="35"/>
    </row>
    <row r="204" spans="10:13" s="34" customFormat="1">
      <c r="J204" s="35"/>
      <c r="K204" s="35"/>
      <c r="L204" s="35"/>
      <c r="M204" s="35"/>
    </row>
    <row r="205" spans="10:13" s="34" customFormat="1">
      <c r="J205" s="35"/>
      <c r="K205" s="35"/>
      <c r="L205" s="35"/>
      <c r="M205" s="35"/>
    </row>
    <row r="206" spans="10:13" s="34" customFormat="1">
      <c r="J206" s="35"/>
      <c r="K206" s="35"/>
      <c r="L206" s="35"/>
      <c r="M206" s="35"/>
    </row>
    <row r="207" spans="10:13" s="34" customFormat="1">
      <c r="J207" s="35"/>
      <c r="K207" s="35"/>
      <c r="L207" s="35"/>
      <c r="M207" s="35"/>
    </row>
    <row r="208" spans="10:13" s="34" customFormat="1">
      <c r="J208" s="35"/>
      <c r="K208" s="35"/>
      <c r="L208" s="35"/>
      <c r="M208" s="35"/>
    </row>
    <row r="209" spans="10:13" s="34" customFormat="1">
      <c r="J209" s="35"/>
      <c r="K209" s="35"/>
      <c r="L209" s="35"/>
      <c r="M209" s="35"/>
    </row>
    <row r="210" spans="10:13" s="34" customFormat="1">
      <c r="J210" s="35"/>
      <c r="K210" s="35"/>
      <c r="L210" s="35"/>
      <c r="M210" s="35"/>
    </row>
    <row r="211" spans="10:13" s="34" customFormat="1">
      <c r="J211" s="35"/>
      <c r="K211" s="35"/>
      <c r="L211" s="35"/>
      <c r="M211" s="35"/>
    </row>
    <row r="212" spans="10:13" s="34" customFormat="1">
      <c r="J212" s="35"/>
      <c r="K212" s="35"/>
      <c r="L212" s="35"/>
      <c r="M212" s="35"/>
    </row>
    <row r="213" spans="10:13" s="34" customFormat="1">
      <c r="J213" s="35"/>
      <c r="K213" s="35"/>
      <c r="L213" s="35"/>
      <c r="M213" s="35"/>
    </row>
    <row r="214" spans="10:13" s="34" customFormat="1">
      <c r="J214" s="35"/>
      <c r="K214" s="35"/>
      <c r="L214" s="35"/>
      <c r="M214" s="35"/>
    </row>
    <row r="215" spans="10:13" s="34" customFormat="1">
      <c r="J215" s="35"/>
      <c r="K215" s="35"/>
      <c r="L215" s="35"/>
      <c r="M215" s="35"/>
    </row>
    <row r="216" spans="10:13" s="34" customFormat="1">
      <c r="J216" s="35"/>
      <c r="K216" s="35"/>
      <c r="L216" s="35"/>
      <c r="M216" s="35"/>
    </row>
    <row r="217" spans="10:13" s="34" customFormat="1">
      <c r="J217" s="35"/>
      <c r="K217" s="35"/>
      <c r="L217" s="35"/>
      <c r="M217" s="35"/>
    </row>
    <row r="218" spans="10:13" s="34" customFormat="1">
      <c r="J218" s="35"/>
      <c r="K218" s="35"/>
      <c r="L218" s="35"/>
      <c r="M218" s="35"/>
    </row>
    <row r="219" spans="10:13" s="34" customFormat="1">
      <c r="J219" s="35"/>
      <c r="K219" s="35"/>
      <c r="L219" s="35"/>
      <c r="M219" s="35"/>
    </row>
    <row r="220" spans="10:13" s="34" customFormat="1">
      <c r="J220" s="35"/>
      <c r="K220" s="35"/>
      <c r="L220" s="35"/>
      <c r="M220" s="35"/>
    </row>
    <row r="221" spans="10:13" s="34" customFormat="1">
      <c r="J221" s="35"/>
      <c r="K221" s="35"/>
      <c r="L221" s="35"/>
      <c r="M221" s="35"/>
    </row>
    <row r="222" spans="10:13" s="34" customFormat="1">
      <c r="J222" s="35"/>
      <c r="K222" s="35"/>
      <c r="L222" s="35"/>
      <c r="M222" s="35"/>
    </row>
    <row r="223" spans="10:13" s="34" customFormat="1">
      <c r="J223" s="35"/>
      <c r="K223" s="35"/>
      <c r="L223" s="35"/>
      <c r="M223" s="35"/>
    </row>
    <row r="224" spans="10:13" s="34" customFormat="1">
      <c r="J224" s="35"/>
      <c r="K224" s="35"/>
      <c r="L224" s="35"/>
      <c r="M224" s="35"/>
    </row>
    <row r="225" spans="10:13" s="34" customFormat="1">
      <c r="J225" s="35"/>
      <c r="K225" s="35"/>
      <c r="L225" s="35"/>
      <c r="M225" s="35"/>
    </row>
    <row r="226" spans="10:13" s="34" customFormat="1">
      <c r="J226" s="35"/>
      <c r="K226" s="35"/>
      <c r="L226" s="35"/>
      <c r="M226" s="35"/>
    </row>
    <row r="227" spans="10:13" s="34" customFormat="1">
      <c r="J227" s="35"/>
      <c r="K227" s="35"/>
      <c r="L227" s="35"/>
      <c r="M227" s="35"/>
    </row>
    <row r="228" spans="10:13" s="34" customFormat="1">
      <c r="J228" s="35"/>
      <c r="K228" s="35"/>
      <c r="L228" s="35"/>
      <c r="M228" s="35"/>
    </row>
    <row r="229" spans="10:13" s="34" customFormat="1">
      <c r="J229" s="35"/>
      <c r="K229" s="35"/>
      <c r="L229" s="35"/>
      <c r="M229" s="35"/>
    </row>
    <row r="230" spans="10:13" s="34" customFormat="1">
      <c r="J230" s="35"/>
      <c r="K230" s="35"/>
      <c r="L230" s="35"/>
      <c r="M230" s="35"/>
    </row>
    <row r="231" spans="10:13" s="34" customFormat="1">
      <c r="J231" s="35"/>
      <c r="K231" s="35"/>
      <c r="L231" s="35"/>
      <c r="M231" s="35"/>
    </row>
    <row r="232" spans="10:13" s="34" customFormat="1">
      <c r="J232" s="35"/>
      <c r="K232" s="35"/>
      <c r="L232" s="35"/>
      <c r="M232" s="35"/>
    </row>
    <row r="233" spans="10:13" s="34" customFormat="1">
      <c r="J233" s="35"/>
      <c r="K233" s="35"/>
      <c r="L233" s="35"/>
      <c r="M233" s="35"/>
    </row>
    <row r="234" spans="10:13" s="34" customFormat="1">
      <c r="J234" s="35"/>
      <c r="K234" s="35"/>
      <c r="L234" s="35"/>
      <c r="M234" s="35"/>
    </row>
    <row r="235" spans="10:13" s="34" customFormat="1">
      <c r="J235" s="35"/>
      <c r="K235" s="35"/>
      <c r="L235" s="35"/>
      <c r="M235" s="35"/>
    </row>
    <row r="236" spans="10:13" s="34" customFormat="1">
      <c r="J236" s="35"/>
      <c r="K236" s="35"/>
      <c r="L236" s="35"/>
      <c r="M236" s="35"/>
    </row>
    <row r="237" spans="10:13" s="34" customFormat="1">
      <c r="J237" s="35"/>
      <c r="K237" s="35"/>
      <c r="L237" s="35"/>
      <c r="M237" s="35"/>
    </row>
    <row r="238" spans="10:13" s="34" customFormat="1">
      <c r="J238" s="35"/>
      <c r="K238" s="35"/>
      <c r="L238" s="35"/>
      <c r="M238" s="35"/>
    </row>
    <row r="239" spans="10:13" s="34" customFormat="1">
      <c r="J239" s="35"/>
      <c r="K239" s="35"/>
      <c r="L239" s="35"/>
      <c r="M239" s="35"/>
    </row>
    <row r="240" spans="10:13" s="34" customFormat="1">
      <c r="J240" s="35"/>
      <c r="K240" s="35"/>
      <c r="L240" s="35"/>
      <c r="M240" s="35"/>
    </row>
    <row r="241" spans="10:13" s="34" customFormat="1">
      <c r="J241" s="35"/>
      <c r="K241" s="35"/>
      <c r="L241" s="35"/>
      <c r="M241" s="35"/>
    </row>
    <row r="242" spans="10:13" s="34" customFormat="1">
      <c r="J242" s="35"/>
      <c r="K242" s="35"/>
      <c r="L242" s="35"/>
      <c r="M242" s="35"/>
    </row>
    <row r="243" spans="10:13" s="34" customFormat="1">
      <c r="J243" s="35"/>
      <c r="K243" s="35"/>
      <c r="L243" s="35"/>
      <c r="M243" s="35"/>
    </row>
    <row r="244" spans="10:13" s="34" customFormat="1">
      <c r="J244" s="35"/>
      <c r="K244" s="35"/>
      <c r="L244" s="35"/>
      <c r="M244" s="35"/>
    </row>
    <row r="245" spans="10:13" s="34" customFormat="1">
      <c r="J245" s="35"/>
      <c r="K245" s="35"/>
      <c r="L245" s="35"/>
      <c r="M245" s="35"/>
    </row>
    <row r="246" spans="10:13" s="34" customFormat="1">
      <c r="J246" s="35"/>
      <c r="K246" s="35"/>
      <c r="L246" s="35"/>
      <c r="M246" s="35"/>
    </row>
    <row r="247" spans="10:13" s="34" customFormat="1">
      <c r="J247" s="35"/>
      <c r="K247" s="35"/>
      <c r="L247" s="35"/>
      <c r="M247" s="35"/>
    </row>
    <row r="248" spans="10:13" s="34" customFormat="1">
      <c r="J248" s="35"/>
      <c r="K248" s="35"/>
      <c r="L248" s="35"/>
      <c r="M248" s="35"/>
    </row>
    <row r="249" spans="10:13" s="34" customFormat="1">
      <c r="J249" s="35"/>
      <c r="K249" s="35"/>
      <c r="L249" s="35"/>
      <c r="M249" s="35"/>
    </row>
    <row r="250" spans="10:13" s="34" customFormat="1">
      <c r="J250" s="35"/>
      <c r="K250" s="35"/>
      <c r="L250" s="35"/>
      <c r="M250" s="35"/>
    </row>
    <row r="251" spans="10:13" s="34" customFormat="1">
      <c r="J251" s="35"/>
      <c r="K251" s="35"/>
      <c r="L251" s="35"/>
      <c r="M251" s="35"/>
    </row>
    <row r="252" spans="10:13" s="34" customFormat="1">
      <c r="J252" s="35"/>
      <c r="K252" s="35"/>
      <c r="L252" s="35"/>
      <c r="M252" s="35"/>
    </row>
    <row r="253" spans="10:13" s="34" customFormat="1">
      <c r="J253" s="35"/>
      <c r="K253" s="35"/>
      <c r="L253" s="35"/>
      <c r="M253" s="35"/>
    </row>
    <row r="254" spans="10:13" s="34" customFormat="1">
      <c r="J254" s="35"/>
      <c r="K254" s="35"/>
      <c r="L254" s="35"/>
      <c r="M254" s="35"/>
    </row>
    <row r="255" spans="10:13" s="34" customFormat="1">
      <c r="J255" s="35"/>
      <c r="K255" s="35"/>
      <c r="L255" s="35"/>
      <c r="M255" s="35"/>
    </row>
    <row r="256" spans="10:13" s="34" customFormat="1">
      <c r="J256" s="35"/>
      <c r="K256" s="35"/>
      <c r="L256" s="35"/>
      <c r="M256" s="35"/>
    </row>
    <row r="257" spans="10:13" s="34" customFormat="1">
      <c r="J257" s="35"/>
      <c r="K257" s="35"/>
      <c r="L257" s="35"/>
      <c r="M257" s="35"/>
    </row>
    <row r="258" spans="10:13" s="34" customFormat="1">
      <c r="J258" s="35"/>
      <c r="K258" s="35"/>
      <c r="L258" s="35"/>
      <c r="M258" s="35"/>
    </row>
    <row r="259" spans="10:13" s="34" customFormat="1">
      <c r="J259" s="35"/>
      <c r="K259" s="35"/>
      <c r="L259" s="35"/>
      <c r="M259" s="35"/>
    </row>
    <row r="260" spans="10:13" s="34" customFormat="1">
      <c r="J260" s="35"/>
      <c r="K260" s="35"/>
      <c r="L260" s="35"/>
      <c r="M260" s="35"/>
    </row>
    <row r="261" spans="10:13" s="34" customFormat="1">
      <c r="J261" s="35"/>
      <c r="K261" s="35"/>
      <c r="L261" s="35"/>
      <c r="M261" s="35"/>
    </row>
    <row r="262" spans="10:13" s="34" customFormat="1">
      <c r="J262" s="35"/>
      <c r="K262" s="35"/>
      <c r="L262" s="35"/>
      <c r="M262" s="35"/>
    </row>
    <row r="263" spans="10:13" s="34" customFormat="1">
      <c r="J263" s="35"/>
      <c r="K263" s="35"/>
      <c r="L263" s="35"/>
      <c r="M263" s="35"/>
    </row>
    <row r="264" spans="10:13" s="34" customFormat="1">
      <c r="J264" s="35"/>
      <c r="K264" s="35"/>
      <c r="L264" s="35"/>
      <c r="M264" s="35"/>
    </row>
    <row r="265" spans="10:13" s="34" customFormat="1">
      <c r="J265" s="35"/>
      <c r="K265" s="35"/>
      <c r="L265" s="35"/>
      <c r="M265" s="35"/>
    </row>
    <row r="266" spans="10:13" s="34" customFormat="1">
      <c r="J266" s="35"/>
      <c r="K266" s="35"/>
      <c r="L266" s="35"/>
      <c r="M266" s="35"/>
    </row>
    <row r="267" spans="10:13" s="34" customFormat="1">
      <c r="J267" s="35"/>
      <c r="K267" s="35"/>
      <c r="L267" s="35"/>
      <c r="M267" s="35"/>
    </row>
    <row r="268" spans="10:13" s="34" customFormat="1">
      <c r="J268" s="35"/>
      <c r="K268" s="35"/>
      <c r="L268" s="35"/>
      <c r="M268" s="35"/>
    </row>
    <row r="269" spans="10:13" s="34" customFormat="1">
      <c r="J269" s="35"/>
      <c r="K269" s="35"/>
      <c r="L269" s="35"/>
      <c r="M269" s="35"/>
    </row>
    <row r="270" spans="10:13" s="34" customFormat="1">
      <c r="J270" s="35"/>
      <c r="K270" s="35"/>
      <c r="L270" s="35"/>
      <c r="M270" s="35"/>
    </row>
    <row r="271" spans="10:13" s="34" customFormat="1">
      <c r="J271" s="35"/>
      <c r="K271" s="35"/>
      <c r="L271" s="35"/>
      <c r="M271" s="35"/>
    </row>
    <row r="272" spans="10:13" s="34" customFormat="1">
      <c r="J272" s="35"/>
      <c r="K272" s="35"/>
      <c r="L272" s="35"/>
      <c r="M272" s="35"/>
    </row>
    <row r="273" spans="10:13" s="34" customFormat="1">
      <c r="J273" s="35"/>
      <c r="K273" s="35"/>
      <c r="L273" s="35"/>
      <c r="M273" s="35"/>
    </row>
    <row r="274" spans="10:13" s="34" customFormat="1">
      <c r="J274" s="35"/>
      <c r="K274" s="35"/>
      <c r="L274" s="35"/>
      <c r="M274" s="35"/>
    </row>
    <row r="275" spans="10:13" s="34" customFormat="1">
      <c r="J275" s="35"/>
      <c r="K275" s="35"/>
      <c r="L275" s="35"/>
      <c r="M275" s="35"/>
    </row>
    <row r="276" spans="10:13" s="34" customFormat="1">
      <c r="J276" s="35"/>
      <c r="K276" s="35"/>
      <c r="L276" s="35"/>
      <c r="M276" s="35"/>
    </row>
    <row r="277" spans="10:13" s="34" customFormat="1">
      <c r="J277" s="35"/>
      <c r="K277" s="35"/>
      <c r="L277" s="35"/>
      <c r="M277" s="35"/>
    </row>
    <row r="278" spans="10:13" s="34" customFormat="1">
      <c r="J278" s="35"/>
      <c r="K278" s="35"/>
      <c r="L278" s="35"/>
      <c r="M278" s="35"/>
    </row>
    <row r="279" spans="10:13" s="34" customFormat="1">
      <c r="J279" s="35"/>
      <c r="K279" s="35"/>
      <c r="L279" s="35"/>
      <c r="M279" s="35"/>
    </row>
    <row r="280" spans="10:13" s="34" customFormat="1">
      <c r="J280" s="35"/>
      <c r="K280" s="35"/>
      <c r="L280" s="35"/>
      <c r="M280" s="35"/>
    </row>
    <row r="281" spans="10:13" s="34" customFormat="1">
      <c r="J281" s="35"/>
      <c r="K281" s="35"/>
      <c r="L281" s="35"/>
      <c r="M281" s="35"/>
    </row>
    <row r="282" spans="10:13" s="34" customFormat="1">
      <c r="J282" s="35"/>
      <c r="K282" s="35"/>
      <c r="L282" s="35"/>
      <c r="M282" s="35"/>
    </row>
    <row r="283" spans="10:13" s="34" customFormat="1">
      <c r="J283" s="35"/>
      <c r="K283" s="35"/>
      <c r="L283" s="35"/>
      <c r="M283" s="35"/>
    </row>
    <row r="284" spans="10:13" s="34" customFormat="1">
      <c r="J284" s="35"/>
      <c r="K284" s="35"/>
      <c r="L284" s="35"/>
      <c r="M284" s="35"/>
    </row>
    <row r="285" spans="10:13" s="34" customFormat="1">
      <c r="J285" s="35"/>
      <c r="K285" s="35"/>
      <c r="L285" s="35"/>
      <c r="M285" s="35"/>
    </row>
    <row r="286" spans="10:13" s="34" customFormat="1">
      <c r="J286" s="35"/>
      <c r="K286" s="35"/>
      <c r="L286" s="35"/>
      <c r="M286" s="35"/>
    </row>
    <row r="287" spans="10:13" s="34" customFormat="1">
      <c r="J287" s="35"/>
      <c r="K287" s="35"/>
      <c r="L287" s="35"/>
      <c r="M287" s="35"/>
    </row>
    <row r="288" spans="10:13" s="34" customFormat="1">
      <c r="J288" s="35"/>
      <c r="K288" s="35"/>
      <c r="L288" s="35"/>
      <c r="M288" s="35"/>
    </row>
    <row r="289" spans="10:13" s="34" customFormat="1">
      <c r="J289" s="35"/>
      <c r="K289" s="35"/>
      <c r="L289" s="35"/>
      <c r="M289" s="35"/>
    </row>
    <row r="290" spans="10:13" s="34" customFormat="1">
      <c r="J290" s="35"/>
      <c r="K290" s="35"/>
      <c r="L290" s="35"/>
      <c r="M290" s="35"/>
    </row>
    <row r="291" spans="10:13" s="34" customFormat="1">
      <c r="J291" s="35"/>
      <c r="K291" s="35"/>
      <c r="L291" s="35"/>
      <c r="M291" s="35"/>
    </row>
    <row r="292" spans="10:13" s="34" customFormat="1">
      <c r="J292" s="35"/>
      <c r="K292" s="35"/>
      <c r="L292" s="35"/>
      <c r="M292" s="35"/>
    </row>
    <row r="293" spans="10:13" s="34" customFormat="1">
      <c r="J293" s="35"/>
      <c r="K293" s="35"/>
      <c r="L293" s="35"/>
      <c r="M293" s="35"/>
    </row>
    <row r="294" spans="10:13" s="34" customFormat="1">
      <c r="J294" s="35"/>
      <c r="K294" s="35"/>
      <c r="L294" s="35"/>
      <c r="M294" s="35"/>
    </row>
    <row r="295" spans="10:13" s="34" customFormat="1">
      <c r="J295" s="35"/>
      <c r="K295" s="35"/>
      <c r="L295" s="35"/>
      <c r="M295" s="35"/>
    </row>
    <row r="296" spans="10:13" s="34" customFormat="1">
      <c r="J296" s="35"/>
      <c r="K296" s="35"/>
      <c r="L296" s="35"/>
      <c r="M296" s="35"/>
    </row>
    <row r="297" spans="10:13" s="34" customFormat="1">
      <c r="J297" s="35"/>
      <c r="K297" s="35"/>
      <c r="L297" s="35"/>
      <c r="M297" s="35"/>
    </row>
    <row r="298" spans="10:13" s="34" customFormat="1">
      <c r="J298" s="35"/>
      <c r="K298" s="35"/>
      <c r="L298" s="35"/>
      <c r="M298" s="35"/>
    </row>
    <row r="299" spans="10:13" s="34" customFormat="1">
      <c r="J299" s="35"/>
      <c r="K299" s="35"/>
      <c r="L299" s="35"/>
      <c r="M299" s="35"/>
    </row>
    <row r="300" spans="10:13" s="34" customFormat="1">
      <c r="J300" s="35"/>
      <c r="K300" s="35"/>
      <c r="L300" s="35"/>
      <c r="M300" s="35"/>
    </row>
    <row r="301" spans="10:13" s="34" customFormat="1">
      <c r="J301" s="35"/>
      <c r="K301" s="35"/>
      <c r="L301" s="35"/>
      <c r="M301" s="35"/>
    </row>
    <row r="302" spans="10:13" s="34" customFormat="1">
      <c r="J302" s="35"/>
      <c r="K302" s="35"/>
      <c r="L302" s="35"/>
      <c r="M302" s="35"/>
    </row>
    <row r="303" spans="10:13" s="34" customFormat="1">
      <c r="J303" s="35"/>
      <c r="K303" s="35"/>
      <c r="L303" s="35"/>
      <c r="M303" s="35"/>
    </row>
    <row r="304" spans="10:13" s="34" customFormat="1">
      <c r="J304" s="35"/>
      <c r="K304" s="35"/>
      <c r="L304" s="35"/>
      <c r="M304" s="35"/>
    </row>
    <row r="305" spans="10:13" s="34" customFormat="1">
      <c r="J305" s="35"/>
      <c r="K305" s="35"/>
      <c r="L305" s="35"/>
      <c r="M305" s="35"/>
    </row>
    <row r="306" spans="10:13" s="34" customFormat="1">
      <c r="J306" s="35"/>
      <c r="K306" s="35"/>
      <c r="L306" s="35"/>
      <c r="M306" s="35"/>
    </row>
    <row r="307" spans="10:13" s="34" customFormat="1">
      <c r="J307" s="35"/>
      <c r="K307" s="35"/>
      <c r="L307" s="35"/>
      <c r="M307" s="35"/>
    </row>
    <row r="308" spans="10:13" s="34" customFormat="1">
      <c r="J308" s="35"/>
      <c r="K308" s="35"/>
      <c r="L308" s="35"/>
      <c r="M308" s="35"/>
    </row>
    <row r="309" spans="10:13" s="34" customFormat="1">
      <c r="J309" s="35"/>
      <c r="K309" s="35"/>
      <c r="L309" s="35"/>
      <c r="M309" s="35"/>
    </row>
    <row r="310" spans="10:13" s="34" customFormat="1">
      <c r="J310" s="35"/>
      <c r="K310" s="35"/>
      <c r="L310" s="35"/>
      <c r="M310" s="35"/>
    </row>
    <row r="311" spans="10:13" s="34" customFormat="1">
      <c r="J311" s="35"/>
      <c r="K311" s="35"/>
      <c r="L311" s="35"/>
      <c r="M311" s="35"/>
    </row>
    <row r="312" spans="10:13" s="34" customFormat="1">
      <c r="J312" s="35"/>
      <c r="K312" s="35"/>
      <c r="L312" s="35"/>
      <c r="M312" s="35"/>
    </row>
    <row r="313" spans="10:13" s="34" customFormat="1">
      <c r="J313" s="35"/>
      <c r="K313" s="35"/>
      <c r="L313" s="35"/>
      <c r="M313" s="35"/>
    </row>
    <row r="314" spans="10:13" s="34" customFormat="1">
      <c r="J314" s="35"/>
      <c r="K314" s="35"/>
      <c r="L314" s="35"/>
      <c r="M314" s="35"/>
    </row>
    <row r="315" spans="10:13" s="34" customFormat="1">
      <c r="J315" s="35"/>
      <c r="K315" s="35"/>
      <c r="L315" s="35"/>
      <c r="M315" s="35"/>
    </row>
    <row r="316" spans="10:13" s="34" customFormat="1">
      <c r="J316" s="35"/>
      <c r="K316" s="35"/>
      <c r="L316" s="35"/>
      <c r="M316" s="35"/>
    </row>
    <row r="317" spans="10:13" s="34" customFormat="1">
      <c r="J317" s="35"/>
      <c r="K317" s="35"/>
      <c r="L317" s="35"/>
      <c r="M317" s="35"/>
    </row>
    <row r="318" spans="10:13" s="34" customFormat="1">
      <c r="J318" s="35"/>
      <c r="K318" s="35"/>
      <c r="L318" s="35"/>
      <c r="M318" s="35"/>
    </row>
    <row r="319" spans="10:13" s="34" customFormat="1">
      <c r="J319" s="35"/>
      <c r="K319" s="35"/>
      <c r="L319" s="35"/>
      <c r="M319" s="35"/>
    </row>
    <row r="320" spans="10:13" s="34" customFormat="1">
      <c r="J320" s="35"/>
      <c r="K320" s="35"/>
      <c r="L320" s="35"/>
      <c r="M320" s="35"/>
    </row>
    <row r="321" spans="10:13" s="34" customFormat="1">
      <c r="J321" s="35"/>
      <c r="K321" s="35"/>
      <c r="L321" s="35"/>
      <c r="M321" s="35"/>
    </row>
    <row r="322" spans="10:13" s="34" customFormat="1">
      <c r="J322" s="35"/>
      <c r="K322" s="35"/>
      <c r="L322" s="35"/>
      <c r="M322" s="35"/>
    </row>
    <row r="323" spans="10:13" s="34" customFormat="1">
      <c r="J323" s="35"/>
      <c r="K323" s="35"/>
      <c r="L323" s="35"/>
      <c r="M323" s="35"/>
    </row>
    <row r="324" spans="10:13" s="34" customFormat="1">
      <c r="J324" s="35"/>
      <c r="K324" s="35"/>
      <c r="L324" s="35"/>
      <c r="M324" s="35"/>
    </row>
    <row r="325" spans="10:13" s="34" customFormat="1">
      <c r="J325" s="35"/>
      <c r="K325" s="35"/>
      <c r="L325" s="35"/>
      <c r="M325" s="35"/>
    </row>
    <row r="326" spans="10:13" s="34" customFormat="1">
      <c r="J326" s="35"/>
      <c r="K326" s="35"/>
      <c r="L326" s="35"/>
      <c r="M326" s="35"/>
    </row>
    <row r="327" spans="10:13" s="34" customFormat="1">
      <c r="J327" s="35"/>
      <c r="K327" s="35"/>
      <c r="L327" s="35"/>
      <c r="M327" s="35"/>
    </row>
    <row r="328" spans="10:13" s="34" customFormat="1">
      <c r="J328" s="35"/>
      <c r="K328" s="35"/>
      <c r="L328" s="35"/>
      <c r="M328" s="35"/>
    </row>
    <row r="329" spans="10:13" s="34" customFormat="1">
      <c r="J329" s="35"/>
      <c r="K329" s="35"/>
      <c r="L329" s="35"/>
      <c r="M329" s="35"/>
    </row>
    <row r="330" spans="10:13" s="34" customFormat="1">
      <c r="J330" s="35"/>
      <c r="K330" s="35"/>
      <c r="L330" s="35"/>
      <c r="M330" s="35"/>
    </row>
    <row r="331" spans="10:13" s="34" customFormat="1">
      <c r="J331" s="35"/>
      <c r="K331" s="35"/>
      <c r="L331" s="35"/>
      <c r="M331" s="35"/>
    </row>
    <row r="332" spans="10:13" s="34" customFormat="1">
      <c r="J332" s="35"/>
      <c r="K332" s="35"/>
      <c r="L332" s="35"/>
      <c r="M332" s="35"/>
    </row>
    <row r="333" spans="10:13" s="34" customFormat="1">
      <c r="J333" s="35"/>
      <c r="K333" s="35"/>
      <c r="L333" s="35"/>
      <c r="M333" s="35"/>
    </row>
    <row r="334" spans="10:13" s="34" customFormat="1">
      <c r="J334" s="35"/>
      <c r="K334" s="35"/>
      <c r="L334" s="35"/>
      <c r="M334" s="35"/>
    </row>
    <row r="335" spans="10:13" s="34" customFormat="1">
      <c r="J335" s="35"/>
      <c r="K335" s="35"/>
      <c r="L335" s="35"/>
      <c r="M335" s="35"/>
    </row>
    <row r="336" spans="10:13" s="34" customFormat="1">
      <c r="J336" s="35"/>
      <c r="K336" s="35"/>
      <c r="L336" s="35"/>
      <c r="M336" s="35"/>
    </row>
    <row r="337" spans="10:13" s="34" customFormat="1">
      <c r="J337" s="35"/>
      <c r="K337" s="35"/>
      <c r="L337" s="35"/>
      <c r="M337" s="35"/>
    </row>
    <row r="338" spans="10:13" s="34" customFormat="1">
      <c r="J338" s="35"/>
      <c r="K338" s="35"/>
      <c r="L338" s="35"/>
      <c r="M338" s="35"/>
    </row>
    <row r="339" spans="10:13" s="34" customFormat="1">
      <c r="J339" s="35"/>
      <c r="K339" s="35"/>
      <c r="L339" s="35"/>
      <c r="M339" s="35"/>
    </row>
    <row r="340" spans="10:13" s="34" customFormat="1">
      <c r="J340" s="35"/>
      <c r="K340" s="35"/>
      <c r="L340" s="35"/>
      <c r="M340" s="35"/>
    </row>
    <row r="341" spans="10:13" s="34" customFormat="1">
      <c r="J341" s="35"/>
      <c r="K341" s="35"/>
      <c r="L341" s="35"/>
      <c r="M341" s="35"/>
    </row>
    <row r="342" spans="10:13" s="34" customFormat="1">
      <c r="J342" s="35"/>
      <c r="K342" s="35"/>
      <c r="L342" s="35"/>
      <c r="M342" s="35"/>
    </row>
    <row r="343" spans="10:13" s="34" customFormat="1">
      <c r="J343" s="35"/>
      <c r="K343" s="35"/>
      <c r="L343" s="35"/>
      <c r="M343" s="35"/>
    </row>
    <row r="344" spans="10:13" s="34" customFormat="1">
      <c r="J344" s="35"/>
      <c r="K344" s="35"/>
      <c r="L344" s="35"/>
      <c r="M344" s="35"/>
    </row>
    <row r="345" spans="10:13" s="34" customFormat="1">
      <c r="J345" s="35"/>
      <c r="K345" s="35"/>
      <c r="L345" s="35"/>
      <c r="M345" s="35"/>
    </row>
    <row r="346" spans="10:13" s="34" customFormat="1">
      <c r="J346" s="35"/>
      <c r="K346" s="35"/>
      <c r="L346" s="35"/>
      <c r="M346" s="35"/>
    </row>
    <row r="347" spans="10:13" s="34" customFormat="1">
      <c r="J347" s="35"/>
      <c r="K347" s="35"/>
      <c r="L347" s="35"/>
      <c r="M347" s="35"/>
    </row>
    <row r="348" spans="10:13" s="34" customFormat="1">
      <c r="J348" s="35"/>
      <c r="K348" s="35"/>
      <c r="L348" s="35"/>
      <c r="M348" s="35"/>
    </row>
    <row r="349" spans="10:13" s="34" customFormat="1">
      <c r="J349" s="35"/>
      <c r="K349" s="35"/>
      <c r="L349" s="35"/>
      <c r="M349" s="35"/>
    </row>
    <row r="350" spans="10:13" s="34" customFormat="1">
      <c r="J350" s="35"/>
      <c r="K350" s="35"/>
      <c r="L350" s="35"/>
      <c r="M350" s="35"/>
    </row>
    <row r="351" spans="10:13" s="34" customFormat="1">
      <c r="J351" s="35"/>
      <c r="K351" s="35"/>
      <c r="L351" s="35"/>
      <c r="M351" s="35"/>
    </row>
    <row r="352" spans="10:13" s="34" customFormat="1">
      <c r="J352" s="35"/>
      <c r="K352" s="35"/>
      <c r="L352" s="35"/>
      <c r="M352" s="35"/>
    </row>
    <row r="353" spans="10:13" s="34" customFormat="1">
      <c r="J353" s="35"/>
      <c r="K353" s="35"/>
      <c r="L353" s="35"/>
      <c r="M353" s="35"/>
    </row>
    <row r="354" spans="10:13" s="34" customFormat="1">
      <c r="J354" s="35"/>
      <c r="K354" s="35"/>
      <c r="L354" s="35"/>
      <c r="M354" s="35"/>
    </row>
    <row r="355" spans="10:13" s="34" customFormat="1">
      <c r="J355" s="35"/>
      <c r="K355" s="35"/>
      <c r="L355" s="35"/>
      <c r="M355" s="35"/>
    </row>
    <row r="356" spans="10:13" s="34" customFormat="1">
      <c r="J356" s="35"/>
      <c r="K356" s="35"/>
      <c r="L356" s="35"/>
      <c r="M356" s="35"/>
    </row>
    <row r="357" spans="10:13" s="34" customFormat="1">
      <c r="J357" s="35"/>
      <c r="K357" s="35"/>
      <c r="L357" s="35"/>
      <c r="M357" s="35"/>
    </row>
    <row r="358" spans="10:13" s="34" customFormat="1">
      <c r="J358" s="35"/>
      <c r="K358" s="35"/>
      <c r="L358" s="35"/>
      <c r="M358" s="35"/>
    </row>
    <row r="359" spans="10:13" s="34" customFormat="1">
      <c r="J359" s="35"/>
      <c r="K359" s="35"/>
      <c r="L359" s="35"/>
      <c r="M359" s="35"/>
    </row>
    <row r="360" spans="10:13" s="34" customFormat="1">
      <c r="J360" s="35"/>
      <c r="K360" s="35"/>
      <c r="L360" s="35"/>
      <c r="M360" s="35"/>
    </row>
    <row r="361" spans="10:13" s="34" customFormat="1">
      <c r="J361" s="35"/>
      <c r="K361" s="35"/>
      <c r="L361" s="35"/>
      <c r="M361" s="35"/>
    </row>
    <row r="362" spans="10:13" s="34" customFormat="1">
      <c r="J362" s="35"/>
      <c r="K362" s="35"/>
      <c r="L362" s="35"/>
      <c r="M362" s="35"/>
    </row>
    <row r="363" spans="10:13" s="34" customFormat="1">
      <c r="J363" s="35"/>
      <c r="K363" s="35"/>
      <c r="L363" s="35"/>
      <c r="M363" s="35"/>
    </row>
    <row r="364" spans="10:13" s="34" customFormat="1">
      <c r="J364" s="35"/>
      <c r="K364" s="35"/>
      <c r="L364" s="35"/>
      <c r="M364" s="35"/>
    </row>
    <row r="365" spans="10:13" s="34" customFormat="1">
      <c r="J365" s="35"/>
      <c r="K365" s="35"/>
      <c r="L365" s="35"/>
      <c r="M365" s="35"/>
    </row>
    <row r="366" spans="10:13" s="34" customFormat="1">
      <c r="J366" s="35"/>
      <c r="K366" s="35"/>
      <c r="L366" s="35"/>
      <c r="M366" s="35"/>
    </row>
    <row r="367" spans="10:13" s="34" customFormat="1">
      <c r="J367" s="35"/>
      <c r="K367" s="35"/>
      <c r="L367" s="35"/>
      <c r="M367" s="35"/>
    </row>
    <row r="368" spans="10:13" s="34" customFormat="1">
      <c r="J368" s="35"/>
      <c r="K368" s="35"/>
      <c r="L368" s="35"/>
      <c r="M368" s="35"/>
    </row>
    <row r="369" spans="10:13" s="34" customFormat="1">
      <c r="J369" s="35"/>
      <c r="K369" s="35"/>
      <c r="L369" s="35"/>
      <c r="M369" s="35"/>
    </row>
    <row r="370" spans="10:13" s="34" customFormat="1">
      <c r="J370" s="35"/>
      <c r="K370" s="35"/>
      <c r="L370" s="35"/>
      <c r="M370" s="35"/>
    </row>
    <row r="371" spans="10:13" s="34" customFormat="1">
      <c r="J371" s="35"/>
      <c r="K371" s="35"/>
      <c r="L371" s="35"/>
      <c r="M371" s="35"/>
    </row>
    <row r="372" spans="10:13" s="34" customFormat="1">
      <c r="J372" s="35"/>
      <c r="K372" s="35"/>
      <c r="L372" s="35"/>
      <c r="M372" s="35"/>
    </row>
    <row r="373" spans="10:13" s="34" customFormat="1">
      <c r="J373" s="35"/>
      <c r="K373" s="35"/>
      <c r="L373" s="35"/>
      <c r="M373" s="35"/>
    </row>
    <row r="374" spans="10:13" s="34" customFormat="1">
      <c r="J374" s="35"/>
      <c r="K374" s="35"/>
      <c r="L374" s="35"/>
      <c r="M374" s="35"/>
    </row>
    <row r="375" spans="10:13" s="34" customFormat="1">
      <c r="J375" s="35"/>
      <c r="K375" s="35"/>
      <c r="L375" s="35"/>
      <c r="M375" s="35"/>
    </row>
    <row r="376" spans="10:13" s="34" customFormat="1">
      <c r="J376" s="35"/>
      <c r="K376" s="35"/>
      <c r="L376" s="35"/>
      <c r="M376" s="35"/>
    </row>
    <row r="377" spans="10:13" s="34" customFormat="1">
      <c r="J377" s="35"/>
      <c r="K377" s="35"/>
      <c r="L377" s="35"/>
      <c r="M377" s="35"/>
    </row>
    <row r="378" spans="10:13" s="34" customFormat="1">
      <c r="J378" s="35"/>
      <c r="K378" s="35"/>
      <c r="L378" s="35"/>
      <c r="M378" s="35"/>
    </row>
    <row r="379" spans="10:13" s="34" customFormat="1">
      <c r="J379" s="35"/>
      <c r="K379" s="35"/>
      <c r="L379" s="35"/>
      <c r="M379" s="35"/>
    </row>
    <row r="380" spans="10:13" s="34" customFormat="1">
      <c r="J380" s="35"/>
      <c r="K380" s="35"/>
      <c r="L380" s="35"/>
      <c r="M380" s="35"/>
    </row>
    <row r="381" spans="10:13" s="34" customFormat="1">
      <c r="J381" s="35"/>
      <c r="K381" s="35"/>
      <c r="L381" s="35"/>
      <c r="M381" s="35"/>
    </row>
    <row r="382" spans="10:13" s="34" customFormat="1">
      <c r="J382" s="35"/>
      <c r="K382" s="35"/>
      <c r="L382" s="35"/>
      <c r="M382" s="35"/>
    </row>
    <row r="383" spans="10:13" s="34" customFormat="1">
      <c r="J383" s="35"/>
      <c r="K383" s="35"/>
      <c r="L383" s="35"/>
      <c r="M383" s="35"/>
    </row>
    <row r="384" spans="10:13" s="34" customFormat="1">
      <c r="J384" s="35"/>
      <c r="K384" s="35"/>
      <c r="L384" s="35"/>
      <c r="M384" s="35"/>
    </row>
    <row r="385" spans="10:13" s="34" customFormat="1">
      <c r="J385" s="35"/>
      <c r="K385" s="35"/>
      <c r="L385" s="35"/>
      <c r="M385" s="35"/>
    </row>
    <row r="386" spans="10:13" s="34" customFormat="1">
      <c r="J386" s="35"/>
      <c r="K386" s="35"/>
      <c r="L386" s="35"/>
      <c r="M386" s="35"/>
    </row>
    <row r="387" spans="10:13" s="34" customFormat="1">
      <c r="J387" s="35"/>
      <c r="K387" s="35"/>
      <c r="L387" s="35"/>
      <c r="M387" s="35"/>
    </row>
    <row r="388" spans="10:13" s="34" customFormat="1">
      <c r="J388" s="35"/>
      <c r="K388" s="35"/>
      <c r="L388" s="35"/>
      <c r="M388" s="35"/>
    </row>
    <row r="389" spans="10:13" s="34" customFormat="1">
      <c r="J389" s="35"/>
      <c r="K389" s="35"/>
      <c r="L389" s="35"/>
      <c r="M389" s="35"/>
    </row>
    <row r="390" spans="10:13" s="34" customFormat="1">
      <c r="J390" s="35"/>
      <c r="K390" s="35"/>
      <c r="L390" s="35"/>
      <c r="M390" s="35"/>
    </row>
    <row r="391" spans="10:13" s="34" customFormat="1">
      <c r="J391" s="35"/>
      <c r="K391" s="35"/>
      <c r="L391" s="35"/>
      <c r="M391" s="35"/>
    </row>
    <row r="392" spans="10:13" s="34" customFormat="1">
      <c r="J392" s="35"/>
      <c r="K392" s="35"/>
      <c r="L392" s="35"/>
      <c r="M392" s="35"/>
    </row>
    <row r="393" spans="10:13" s="34" customFormat="1">
      <c r="J393" s="35"/>
      <c r="K393" s="35"/>
      <c r="L393" s="35"/>
      <c r="M393" s="35"/>
    </row>
    <row r="394" spans="10:13" s="34" customFormat="1">
      <c r="J394" s="35"/>
      <c r="K394" s="35"/>
      <c r="L394" s="35"/>
      <c r="M394" s="35"/>
    </row>
    <row r="395" spans="10:13" s="34" customFormat="1">
      <c r="J395" s="35"/>
      <c r="K395" s="35"/>
      <c r="L395" s="35"/>
      <c r="M395" s="35"/>
    </row>
    <row r="396" spans="10:13" s="34" customFormat="1">
      <c r="J396" s="35"/>
      <c r="K396" s="35"/>
      <c r="L396" s="35"/>
      <c r="M396" s="35"/>
    </row>
    <row r="397" spans="10:13" s="34" customFormat="1">
      <c r="J397" s="35"/>
      <c r="K397" s="35"/>
      <c r="L397" s="35"/>
      <c r="M397" s="35"/>
    </row>
    <row r="398" spans="10:13" s="34" customFormat="1">
      <c r="J398" s="35"/>
      <c r="K398" s="35"/>
      <c r="L398" s="35"/>
      <c r="M398" s="35"/>
    </row>
    <row r="399" spans="10:13" s="34" customFormat="1">
      <c r="J399" s="35"/>
      <c r="K399" s="35"/>
      <c r="L399" s="35"/>
      <c r="M399" s="35"/>
    </row>
    <row r="400" spans="10:13" s="34" customFormat="1">
      <c r="J400" s="35"/>
      <c r="K400" s="35"/>
      <c r="L400" s="35"/>
      <c r="M400" s="35"/>
    </row>
    <row r="401" spans="10:13" s="34" customFormat="1">
      <c r="J401" s="35"/>
      <c r="K401" s="35"/>
      <c r="L401" s="35"/>
      <c r="M401" s="35"/>
    </row>
    <row r="402" spans="10:13" s="34" customFormat="1">
      <c r="J402" s="35"/>
      <c r="K402" s="35"/>
      <c r="L402" s="35"/>
      <c r="M402" s="35"/>
    </row>
    <row r="403" spans="10:13" s="34" customFormat="1">
      <c r="J403" s="35"/>
      <c r="K403" s="35"/>
      <c r="L403" s="35"/>
      <c r="M403" s="35"/>
    </row>
    <row r="404" spans="10:13" s="34" customFormat="1">
      <c r="J404" s="35"/>
      <c r="K404" s="35"/>
      <c r="L404" s="35"/>
      <c r="M404" s="35"/>
    </row>
    <row r="405" spans="10:13" s="34" customFormat="1">
      <c r="J405" s="35"/>
      <c r="K405" s="35"/>
      <c r="L405" s="35"/>
      <c r="M405" s="35"/>
    </row>
    <row r="406" spans="10:13" s="34" customFormat="1">
      <c r="J406" s="35"/>
      <c r="K406" s="35"/>
      <c r="L406" s="35"/>
      <c r="M406" s="35"/>
    </row>
    <row r="407" spans="10:13" s="34" customFormat="1">
      <c r="J407" s="35"/>
      <c r="K407" s="35"/>
      <c r="L407" s="35"/>
      <c r="M407" s="35"/>
    </row>
    <row r="408" spans="10:13" s="34" customFormat="1">
      <c r="J408" s="35"/>
      <c r="K408" s="35"/>
      <c r="L408" s="35"/>
      <c r="M408" s="35"/>
    </row>
    <row r="409" spans="10:13" s="34" customFormat="1">
      <c r="J409" s="35"/>
      <c r="K409" s="35"/>
      <c r="L409" s="35"/>
      <c r="M409" s="35"/>
    </row>
    <row r="410" spans="10:13" s="34" customFormat="1">
      <c r="J410" s="35"/>
      <c r="K410" s="35"/>
      <c r="L410" s="35"/>
      <c r="M410" s="35"/>
    </row>
    <row r="411" spans="10:13" s="34" customFormat="1">
      <c r="J411" s="35"/>
      <c r="K411" s="35"/>
      <c r="L411" s="35"/>
      <c r="M411" s="35"/>
    </row>
    <row r="412" spans="10:13" s="34" customFormat="1">
      <c r="J412" s="35"/>
      <c r="K412" s="35"/>
      <c r="L412" s="35"/>
      <c r="M412" s="35"/>
    </row>
    <row r="413" spans="10:13" s="34" customFormat="1">
      <c r="J413" s="35"/>
      <c r="K413" s="35"/>
      <c r="L413" s="35"/>
      <c r="M413" s="35"/>
    </row>
    <row r="414" spans="10:13" s="34" customFormat="1">
      <c r="J414" s="35"/>
      <c r="K414" s="35"/>
      <c r="L414" s="35"/>
      <c r="M414" s="35"/>
    </row>
    <row r="415" spans="10:13" s="34" customFormat="1">
      <c r="J415" s="35"/>
      <c r="K415" s="35"/>
      <c r="L415" s="35"/>
      <c r="M415" s="35"/>
    </row>
    <row r="416" spans="10:13" s="34" customFormat="1">
      <c r="J416" s="35"/>
      <c r="K416" s="35"/>
      <c r="L416" s="35"/>
      <c r="M416" s="35"/>
    </row>
    <row r="417" spans="10:13" s="34" customFormat="1">
      <c r="J417" s="35"/>
      <c r="K417" s="35"/>
      <c r="L417" s="35"/>
      <c r="M417" s="35"/>
    </row>
    <row r="418" spans="10:13" s="34" customFormat="1">
      <c r="J418" s="35"/>
      <c r="K418" s="35"/>
      <c r="L418" s="35"/>
      <c r="M418" s="35"/>
    </row>
    <row r="419" spans="10:13" s="34" customFormat="1">
      <c r="J419" s="35"/>
      <c r="K419" s="35"/>
      <c r="L419" s="35"/>
      <c r="M419" s="35"/>
    </row>
    <row r="420" spans="10:13" s="34" customFormat="1">
      <c r="J420" s="35"/>
      <c r="K420" s="35"/>
      <c r="L420" s="35"/>
      <c r="M420" s="35"/>
    </row>
    <row r="421" spans="10:13" s="34" customFormat="1">
      <c r="J421" s="35"/>
      <c r="K421" s="35"/>
      <c r="L421" s="35"/>
      <c r="M421" s="35"/>
    </row>
    <row r="422" spans="10:13" s="34" customFormat="1">
      <c r="J422" s="35"/>
      <c r="K422" s="35"/>
      <c r="L422" s="35"/>
      <c r="M422" s="35"/>
    </row>
    <row r="423" spans="10:13" s="34" customFormat="1">
      <c r="J423" s="35"/>
      <c r="K423" s="35"/>
      <c r="L423" s="35"/>
      <c r="M423" s="35"/>
    </row>
    <row r="424" spans="10:13" s="34" customFormat="1">
      <c r="J424" s="35"/>
      <c r="K424" s="35"/>
      <c r="L424" s="35"/>
      <c r="M424" s="35"/>
    </row>
    <row r="425" spans="10:13" s="34" customFormat="1">
      <c r="J425" s="35"/>
      <c r="K425" s="35"/>
      <c r="L425" s="35"/>
      <c r="M425" s="35"/>
    </row>
    <row r="426" spans="10:13" s="34" customFormat="1">
      <c r="J426" s="35"/>
      <c r="K426" s="35"/>
      <c r="L426" s="35"/>
      <c r="M426" s="35"/>
    </row>
    <row r="427" spans="10:13" s="34" customFormat="1">
      <c r="J427" s="35"/>
      <c r="K427" s="35"/>
      <c r="L427" s="35"/>
      <c r="M427" s="35"/>
    </row>
    <row r="428" spans="10:13" s="34" customFormat="1">
      <c r="J428" s="35"/>
      <c r="K428" s="35"/>
      <c r="L428" s="35"/>
      <c r="M428" s="35"/>
    </row>
    <row r="429" spans="10:13" s="34" customFormat="1">
      <c r="J429" s="35"/>
      <c r="K429" s="35"/>
      <c r="L429" s="35"/>
      <c r="M429" s="35"/>
    </row>
    <row r="430" spans="10:13" s="34" customFormat="1">
      <c r="J430" s="35"/>
      <c r="K430" s="35"/>
      <c r="L430" s="35"/>
      <c r="M430" s="35"/>
    </row>
    <row r="431" spans="10:13" s="34" customFormat="1">
      <c r="J431" s="35"/>
      <c r="K431" s="35"/>
      <c r="L431" s="35"/>
      <c r="M431" s="35"/>
    </row>
    <row r="432" spans="10:13" s="34" customFormat="1">
      <c r="J432" s="35"/>
      <c r="K432" s="35"/>
      <c r="L432" s="35"/>
      <c r="M432" s="35"/>
    </row>
    <row r="433" spans="10:13" s="34" customFormat="1">
      <c r="J433" s="35"/>
      <c r="K433" s="35"/>
      <c r="L433" s="35"/>
      <c r="M433" s="35"/>
    </row>
    <row r="434" spans="10:13" s="34" customFormat="1">
      <c r="J434" s="35"/>
      <c r="K434" s="35"/>
      <c r="L434" s="35"/>
      <c r="M434" s="35"/>
    </row>
    <row r="435" spans="10:13" s="34" customFormat="1">
      <c r="J435" s="35"/>
      <c r="K435" s="35"/>
      <c r="L435" s="35"/>
      <c r="M435" s="35"/>
    </row>
    <row r="436" spans="10:13" s="34" customFormat="1">
      <c r="J436" s="35"/>
      <c r="K436" s="35"/>
      <c r="L436" s="35"/>
      <c r="M436" s="35"/>
    </row>
    <row r="437" spans="10:13" s="34" customFormat="1">
      <c r="J437" s="35"/>
      <c r="K437" s="35"/>
      <c r="L437" s="35"/>
      <c r="M437" s="35"/>
    </row>
    <row r="438" spans="10:13" s="34" customFormat="1">
      <c r="J438" s="35"/>
      <c r="K438" s="35"/>
      <c r="L438" s="35"/>
      <c r="M438" s="35"/>
    </row>
    <row r="439" spans="10:13" s="34" customFormat="1">
      <c r="J439" s="35"/>
      <c r="K439" s="35"/>
      <c r="L439" s="35"/>
      <c r="M439" s="35"/>
    </row>
    <row r="440" spans="10:13" s="34" customFormat="1">
      <c r="J440" s="35"/>
      <c r="K440" s="35"/>
      <c r="L440" s="35"/>
      <c r="M440" s="35"/>
    </row>
    <row r="441" spans="10:13" s="34" customFormat="1">
      <c r="J441" s="35"/>
      <c r="K441" s="35"/>
      <c r="L441" s="35"/>
      <c r="M441" s="35"/>
    </row>
    <row r="442" spans="10:13" s="34" customFormat="1">
      <c r="J442" s="35"/>
      <c r="K442" s="35"/>
      <c r="L442" s="35"/>
      <c r="M442" s="35"/>
    </row>
    <row r="443" spans="10:13" s="34" customFormat="1">
      <c r="J443" s="35"/>
      <c r="K443" s="35"/>
      <c r="L443" s="35"/>
      <c r="M443" s="35"/>
    </row>
    <row r="444" spans="10:13" s="34" customFormat="1">
      <c r="J444" s="35"/>
      <c r="K444" s="35"/>
      <c r="L444" s="35"/>
      <c r="M444" s="35"/>
    </row>
    <row r="445" spans="10:13" s="34" customFormat="1">
      <c r="J445" s="35"/>
      <c r="K445" s="35"/>
      <c r="L445" s="35"/>
      <c r="M445" s="35"/>
    </row>
    <row r="446" spans="10:13" s="34" customFormat="1">
      <c r="J446" s="35"/>
      <c r="K446" s="35"/>
      <c r="L446" s="35"/>
      <c r="M446" s="35"/>
    </row>
    <row r="447" spans="10:13" s="34" customFormat="1">
      <c r="J447" s="35"/>
      <c r="K447" s="35"/>
      <c r="L447" s="35"/>
      <c r="M447" s="35"/>
    </row>
    <row r="448" spans="10:13" s="34" customFormat="1">
      <c r="J448" s="35"/>
      <c r="K448" s="35"/>
      <c r="L448" s="35"/>
      <c r="M448" s="35"/>
    </row>
    <row r="449" spans="10:13" s="34" customFormat="1">
      <c r="J449" s="35"/>
      <c r="K449" s="35"/>
      <c r="L449" s="35"/>
      <c r="M449" s="35"/>
    </row>
    <row r="450" spans="10:13" s="34" customFormat="1">
      <c r="J450" s="35"/>
      <c r="K450" s="35"/>
      <c r="L450" s="35"/>
      <c r="M450" s="35"/>
    </row>
    <row r="451" spans="10:13" s="34" customFormat="1">
      <c r="J451" s="35"/>
      <c r="K451" s="35"/>
      <c r="L451" s="35"/>
      <c r="M451" s="35"/>
    </row>
    <row r="452" spans="10:13" s="34" customFormat="1">
      <c r="J452" s="35"/>
      <c r="K452" s="35"/>
      <c r="L452" s="35"/>
      <c r="M452" s="35"/>
    </row>
    <row r="453" spans="10:13" s="34" customFormat="1">
      <c r="J453" s="35"/>
      <c r="K453" s="35"/>
      <c r="L453" s="35"/>
      <c r="M453" s="35"/>
    </row>
    <row r="454" spans="10:13" s="34" customFormat="1">
      <c r="J454" s="35"/>
      <c r="K454" s="35"/>
      <c r="L454" s="35"/>
      <c r="M454" s="35"/>
    </row>
    <row r="455" spans="10:13" s="34" customFormat="1">
      <c r="J455" s="35"/>
      <c r="K455" s="35"/>
      <c r="L455" s="35"/>
      <c r="M455" s="35"/>
    </row>
    <row r="456" spans="10:13" s="34" customFormat="1">
      <c r="J456" s="35"/>
      <c r="K456" s="35"/>
      <c r="L456" s="35"/>
      <c r="M456" s="35"/>
    </row>
    <row r="457" spans="10:13" s="34" customFormat="1">
      <c r="J457" s="35"/>
      <c r="K457" s="35"/>
      <c r="L457" s="35"/>
      <c r="M457" s="35"/>
    </row>
  </sheetData>
  <mergeCells count="53">
    <mergeCell ref="H43:H44"/>
    <mergeCell ref="G33:G34"/>
    <mergeCell ref="G35:G36"/>
    <mergeCell ref="M22:M24"/>
    <mergeCell ref="G22:G24"/>
    <mergeCell ref="H22:H24"/>
    <mergeCell ref="I22:I24"/>
    <mergeCell ref="J22:J24"/>
    <mergeCell ref="K22:K24"/>
    <mergeCell ref="L22:L24"/>
    <mergeCell ref="B15:B26"/>
    <mergeCell ref="C15:C26"/>
    <mergeCell ref="D15:D20"/>
    <mergeCell ref="E15:E20"/>
    <mergeCell ref="G50:G51"/>
    <mergeCell ref="F16:F19"/>
    <mergeCell ref="D22:D24"/>
    <mergeCell ref="E22:E24"/>
    <mergeCell ref="D25:D26"/>
    <mergeCell ref="E25:E26"/>
    <mergeCell ref="B27:B34"/>
    <mergeCell ref="C27:C34"/>
    <mergeCell ref="D27:D34"/>
    <mergeCell ref="E27:E34"/>
    <mergeCell ref="F28:F29"/>
    <mergeCell ref="F30:F31"/>
    <mergeCell ref="B5:B14"/>
    <mergeCell ref="C5:C14"/>
    <mergeCell ref="D5:D14"/>
    <mergeCell ref="E5:E14"/>
    <mergeCell ref="F5:F7"/>
    <mergeCell ref="F8:F13"/>
    <mergeCell ref="A1:D1"/>
    <mergeCell ref="B2:M2"/>
    <mergeCell ref="B3:B4"/>
    <mergeCell ref="C3:C4"/>
    <mergeCell ref="D3:M3"/>
    <mergeCell ref="F33:F34"/>
    <mergeCell ref="B35:B41"/>
    <mergeCell ref="C35:C41"/>
    <mergeCell ref="D35:D41"/>
    <mergeCell ref="E35:E36"/>
    <mergeCell ref="F35:F36"/>
    <mergeCell ref="E37:E39"/>
    <mergeCell ref="E40:E41"/>
    <mergeCell ref="F40:F41"/>
    <mergeCell ref="E43:E44"/>
    <mergeCell ref="F43:F44"/>
    <mergeCell ref="B42:B52"/>
    <mergeCell ref="D42:D52"/>
    <mergeCell ref="E50:E51"/>
    <mergeCell ref="F50:F51"/>
    <mergeCell ref="C42:C52"/>
  </mergeCells>
  <hyperlinks>
    <hyperlink ref="A1:D1" location="Inicio!A1" display="INICIO"/>
  </hyperlinks>
  <pageMargins left="0.70866141732283472" right="0.70866141732283472" top="0.74803149606299213" bottom="0.74803149606299213" header="0.31496062992125984" footer="0.31496062992125984"/>
  <pageSetup scale="75" orientation="landscape" r:id="rId1"/>
</worksheet>
</file>

<file path=xl/worksheets/sheet20.xml><?xml version="1.0" encoding="utf-8"?>
<worksheet xmlns="http://schemas.openxmlformats.org/spreadsheetml/2006/main" xmlns:r="http://schemas.openxmlformats.org/officeDocument/2006/relationships">
  <sheetPr>
    <tabColor theme="8" tint="0.59999389629810485"/>
  </sheetPr>
  <dimension ref="A1:AF41"/>
  <sheetViews>
    <sheetView topLeftCell="G22" zoomScaleNormal="100" workbookViewId="0">
      <selection activeCell="Q25" sqref="Q25"/>
    </sheetView>
  </sheetViews>
  <sheetFormatPr baseColWidth="10" defaultColWidth="11.44140625" defaultRowHeight="13.8"/>
  <cols>
    <col min="1" max="3" width="11.44140625" style="37"/>
    <col min="4" max="4" width="17.109375" style="37" customWidth="1"/>
    <col min="5" max="5" width="21.88671875" style="37" customWidth="1"/>
    <col min="6" max="8" width="11.44140625" style="37"/>
    <col min="9" max="9" width="16.33203125" style="37" customWidth="1"/>
    <col min="10" max="10" width="21.88671875" style="37" customWidth="1"/>
    <col min="11" max="11" width="21.44140625" style="37" customWidth="1"/>
    <col min="12" max="12" width="15.109375" style="37" customWidth="1"/>
    <col min="13" max="13" width="11.44140625" style="37"/>
    <col min="14" max="14" width="11.5546875" style="37" customWidth="1"/>
    <col min="15" max="15" width="11.44140625" style="37"/>
    <col min="16" max="16" width="11.5546875" style="37" customWidth="1"/>
    <col min="17" max="17" width="11.44140625" style="37"/>
    <col min="18" max="18" width="11.5546875" style="37" customWidth="1"/>
    <col min="19" max="19" width="11.44140625" style="37"/>
    <col min="20" max="20" width="11.44140625" style="37" customWidth="1"/>
    <col min="21" max="22" width="17.109375" style="37" customWidth="1"/>
    <col min="23" max="23" width="15.109375" style="37" customWidth="1"/>
    <col min="24" max="24" width="14.88671875" style="37" customWidth="1"/>
    <col min="25" max="25" width="17.5546875" style="37" customWidth="1"/>
    <col min="26" max="26" width="11.44140625" style="37"/>
    <col min="27" max="27" width="19.5546875" style="37" customWidth="1"/>
    <col min="28" max="28" width="113.88671875" style="125" customWidth="1"/>
    <col min="29" max="29" width="40.44140625" style="37" customWidth="1"/>
    <col min="30" max="30" width="30.6640625" style="37" customWidth="1"/>
    <col min="31" max="31" width="29.44140625" style="37" customWidth="1"/>
    <col min="32" max="32" width="29.88671875" style="37" customWidth="1"/>
    <col min="33" max="16384" width="11.44140625" style="37"/>
  </cols>
  <sheetData>
    <row r="1" spans="1:32" ht="40.5" customHeight="1">
      <c r="L1" s="826" t="s">
        <v>479</v>
      </c>
      <c r="M1" s="866"/>
      <c r="N1" s="866"/>
      <c r="O1" s="866"/>
    </row>
    <row r="2" spans="1:32" ht="58.5" customHeight="1">
      <c r="A2" s="793" t="s">
        <v>670</v>
      </c>
      <c r="B2" s="793" t="s">
        <v>669</v>
      </c>
      <c r="C2" s="793" t="s">
        <v>340</v>
      </c>
      <c r="D2" s="793" t="s">
        <v>0</v>
      </c>
      <c r="E2" s="793" t="s">
        <v>654</v>
      </c>
      <c r="F2" s="793" t="s">
        <v>652</v>
      </c>
      <c r="G2" s="793" t="s">
        <v>1</v>
      </c>
      <c r="H2" s="793" t="s">
        <v>645</v>
      </c>
      <c r="I2" s="793" t="s">
        <v>125</v>
      </c>
      <c r="J2" s="793" t="s">
        <v>667</v>
      </c>
      <c r="K2" s="793" t="s">
        <v>126</v>
      </c>
      <c r="L2" s="793" t="s">
        <v>2</v>
      </c>
      <c r="M2" s="815" t="s">
        <v>3</v>
      </c>
      <c r="N2" s="816"/>
      <c r="O2" s="816"/>
      <c r="P2" s="816"/>
      <c r="Q2" s="816"/>
      <c r="R2" s="816"/>
      <c r="S2" s="817"/>
      <c r="T2" s="38"/>
      <c r="U2" s="818" t="s">
        <v>1007</v>
      </c>
      <c r="V2" s="819"/>
      <c r="W2" s="819"/>
      <c r="X2" s="819"/>
      <c r="Y2" s="820"/>
      <c r="AC2" s="653" t="s">
        <v>1004</v>
      </c>
      <c r="AD2" s="948" t="s">
        <v>570</v>
      </c>
      <c r="AE2" s="948"/>
      <c r="AF2" s="948"/>
    </row>
    <row r="3" spans="1:32" ht="52.8">
      <c r="A3" s="794"/>
      <c r="B3" s="794"/>
      <c r="C3" s="794"/>
      <c r="D3" s="794"/>
      <c r="E3" s="794"/>
      <c r="F3" s="794"/>
      <c r="G3" s="794"/>
      <c r="H3" s="794"/>
      <c r="I3" s="794"/>
      <c r="J3" s="794"/>
      <c r="K3" s="794"/>
      <c r="L3" s="794"/>
      <c r="M3" s="38" t="s">
        <v>143</v>
      </c>
      <c r="N3" s="38" t="s">
        <v>145</v>
      </c>
      <c r="O3" s="38" t="s">
        <v>144</v>
      </c>
      <c r="P3" s="38" t="s">
        <v>146</v>
      </c>
      <c r="Q3" s="38" t="s">
        <v>147</v>
      </c>
      <c r="R3" s="38" t="s">
        <v>148</v>
      </c>
      <c r="S3" s="38" t="s">
        <v>149</v>
      </c>
      <c r="T3" s="38" t="s">
        <v>150</v>
      </c>
      <c r="U3" s="38" t="s">
        <v>459</v>
      </c>
      <c r="V3" s="38" t="s">
        <v>454</v>
      </c>
      <c r="W3" s="38" t="s">
        <v>455</v>
      </c>
      <c r="X3" s="38" t="s">
        <v>456</v>
      </c>
      <c r="Y3" s="38" t="s">
        <v>457</v>
      </c>
      <c r="AC3" s="651" t="s">
        <v>1005</v>
      </c>
      <c r="AD3" s="650" t="s">
        <v>573</v>
      </c>
      <c r="AE3" s="571" t="s">
        <v>572</v>
      </c>
      <c r="AF3" s="571" t="s">
        <v>571</v>
      </c>
    </row>
    <row r="4" spans="1:32" ht="133.5" customHeight="1">
      <c r="A4" s="791" t="s">
        <v>973</v>
      </c>
      <c r="B4" s="870" t="s">
        <v>4</v>
      </c>
      <c r="C4" s="870" t="s">
        <v>5</v>
      </c>
      <c r="D4" s="870" t="s">
        <v>319</v>
      </c>
      <c r="E4" s="526" t="s">
        <v>7</v>
      </c>
      <c r="F4" s="526" t="s">
        <v>8</v>
      </c>
      <c r="G4" s="453">
        <v>0.95</v>
      </c>
      <c r="H4" s="457">
        <v>1</v>
      </c>
      <c r="I4" s="526" t="s">
        <v>634</v>
      </c>
      <c r="J4" s="507" t="s">
        <v>766</v>
      </c>
      <c r="K4" s="507" t="s">
        <v>921</v>
      </c>
      <c r="L4" s="39" t="s">
        <v>129</v>
      </c>
      <c r="M4" s="84">
        <v>1</v>
      </c>
      <c r="N4" s="602"/>
      <c r="O4" s="84">
        <v>1</v>
      </c>
      <c r="P4" s="602"/>
      <c r="Q4" s="84">
        <v>1</v>
      </c>
      <c r="R4" s="602"/>
      <c r="S4" s="84">
        <v>1</v>
      </c>
      <c r="T4" s="613"/>
      <c r="U4" s="95">
        <f>IFERROR((N4*100%)/M4,"-")</f>
        <v>0</v>
      </c>
      <c r="V4" s="95">
        <f>IFERROR((P4*100%)/O4,"-")</f>
        <v>0</v>
      </c>
      <c r="W4" s="95">
        <f>IFERROR((R4*100%)/Q4,"-")</f>
        <v>0</v>
      </c>
      <c r="X4" s="95">
        <f>IFERROR((T4*100%)/S4,"-")</f>
        <v>0</v>
      </c>
      <c r="Y4" s="95">
        <f>IFERROR(AVERAGE(U4:X4),"-")</f>
        <v>0</v>
      </c>
      <c r="AC4" s="101"/>
      <c r="AD4" s="278"/>
      <c r="AE4" s="195"/>
      <c r="AF4" s="195"/>
    </row>
    <row r="5" spans="1:32" ht="133.5" customHeight="1">
      <c r="A5" s="792"/>
      <c r="B5" s="870"/>
      <c r="C5" s="870"/>
      <c r="D5" s="870"/>
      <c r="E5" s="736" t="s">
        <v>6</v>
      </c>
      <c r="F5" s="734" t="s">
        <v>764</v>
      </c>
      <c r="G5" s="453">
        <v>0.45</v>
      </c>
      <c r="H5" s="457">
        <v>0.8</v>
      </c>
      <c r="I5" s="734" t="s">
        <v>1046</v>
      </c>
      <c r="J5" s="733" t="s">
        <v>765</v>
      </c>
      <c r="K5" s="733" t="s">
        <v>763</v>
      </c>
      <c r="L5" s="734" t="s">
        <v>129</v>
      </c>
      <c r="M5" s="84">
        <v>1</v>
      </c>
      <c r="N5" s="602"/>
      <c r="O5" s="84">
        <v>1</v>
      </c>
      <c r="P5" s="602"/>
      <c r="Q5" s="84">
        <v>1</v>
      </c>
      <c r="R5" s="602"/>
      <c r="S5" s="84">
        <v>1</v>
      </c>
      <c r="T5" s="613"/>
      <c r="U5" s="95">
        <f>IFERROR((N5*100%)/M5,"-")</f>
        <v>0</v>
      </c>
      <c r="V5" s="95">
        <f>IFERROR((P5*100%)/O5,"-")</f>
        <v>0</v>
      </c>
      <c r="W5" s="95">
        <f>IFERROR((R5*100%)/Q5,"-")</f>
        <v>0</v>
      </c>
      <c r="X5" s="95">
        <f>IFERROR((T5*100%)/S5,"-")</f>
        <v>0</v>
      </c>
      <c r="Y5" s="95">
        <f>IFERROR(AVERAGE(U5:X5),"-")</f>
        <v>0</v>
      </c>
      <c r="AC5" s="101"/>
      <c r="AD5" s="278"/>
      <c r="AE5" s="195"/>
      <c r="AF5" s="195"/>
    </row>
    <row r="6" spans="1:32" ht="90" customHeight="1">
      <c r="A6" s="792"/>
      <c r="B6" s="870"/>
      <c r="C6" s="870"/>
      <c r="D6" s="870"/>
      <c r="E6" s="526" t="s">
        <v>10</v>
      </c>
      <c r="F6" s="526" t="s">
        <v>11</v>
      </c>
      <c r="G6" s="453">
        <v>0.8</v>
      </c>
      <c r="H6" s="457">
        <v>0.9</v>
      </c>
      <c r="I6" s="526" t="s">
        <v>179</v>
      </c>
      <c r="J6" s="526" t="s">
        <v>770</v>
      </c>
      <c r="K6" s="526" t="s">
        <v>950</v>
      </c>
      <c r="L6" s="39" t="s">
        <v>425</v>
      </c>
      <c r="M6" s="84">
        <v>1</v>
      </c>
      <c r="N6" s="602"/>
      <c r="O6" s="84">
        <v>1</v>
      </c>
      <c r="P6" s="602"/>
      <c r="Q6" s="84">
        <v>1</v>
      </c>
      <c r="R6" s="602"/>
      <c r="S6" s="84">
        <v>1</v>
      </c>
      <c r="T6" s="614"/>
      <c r="U6" s="95">
        <f>IFERROR((N6*100%)/M6,"-")</f>
        <v>0</v>
      </c>
      <c r="V6" s="95">
        <f>IFERROR((P6*100%)/O6,"-")</f>
        <v>0</v>
      </c>
      <c r="W6" s="95">
        <f>IFERROR((R6*100%)/Q6,"-")</f>
        <v>0</v>
      </c>
      <c r="X6" s="95">
        <f>IFERROR((T6*100%)/S6,"-")</f>
        <v>0</v>
      </c>
      <c r="Y6" s="95">
        <f t="shared" ref="Y6:Y24" si="0">IFERROR(AVERAGE(U6:X6),"-")</f>
        <v>0</v>
      </c>
      <c r="AC6" s="101"/>
      <c r="AD6" s="285"/>
      <c r="AE6" s="195"/>
      <c r="AF6" s="195"/>
    </row>
    <row r="7" spans="1:32" ht="69.75" customHeight="1">
      <c r="A7" s="792"/>
      <c r="B7" s="870"/>
      <c r="C7" s="870"/>
      <c r="D7" s="870"/>
      <c r="E7" s="520" t="s">
        <v>889</v>
      </c>
      <c r="F7" s="520" t="s">
        <v>17</v>
      </c>
      <c r="G7" s="525">
        <v>0.43</v>
      </c>
      <c r="H7" s="525">
        <v>0.6</v>
      </c>
      <c r="I7" s="520" t="s">
        <v>976</v>
      </c>
      <c r="J7" s="520" t="s">
        <v>901</v>
      </c>
      <c r="K7" s="520" t="s">
        <v>902</v>
      </c>
      <c r="L7" s="351" t="s">
        <v>425</v>
      </c>
      <c r="M7" s="84">
        <v>1</v>
      </c>
      <c r="N7" s="602"/>
      <c r="O7" s="84">
        <v>1</v>
      </c>
      <c r="P7" s="602"/>
      <c r="Q7" s="84">
        <v>1</v>
      </c>
      <c r="R7" s="602"/>
      <c r="S7" s="84">
        <v>1</v>
      </c>
      <c r="T7" s="614"/>
      <c r="U7" s="95">
        <f>IFERROR((N7*100%)/M7,"-")</f>
        <v>0</v>
      </c>
      <c r="V7" s="95">
        <f>IFERROR((P7*100%)/O7,"-")</f>
        <v>0</v>
      </c>
      <c r="W7" s="95">
        <f>IFERROR((R7*100%)/Q7,"-")</f>
        <v>0</v>
      </c>
      <c r="X7" s="95">
        <f>IFERROR((T7*100%)/S7,"-")</f>
        <v>0</v>
      </c>
      <c r="Y7" s="95">
        <f t="shared" ref="Y7" si="1">IFERROR(AVERAGE(U7:X7),"-")</f>
        <v>0</v>
      </c>
      <c r="AC7" s="101"/>
      <c r="AD7" s="285"/>
      <c r="AE7" s="195"/>
      <c r="AF7" s="227"/>
    </row>
    <row r="8" spans="1:32" ht="81.75" customHeight="1">
      <c r="A8" s="792"/>
      <c r="B8" s="870"/>
      <c r="C8" s="870"/>
      <c r="D8" s="870"/>
      <c r="E8" s="526" t="s">
        <v>21</v>
      </c>
      <c r="F8" s="526" t="s">
        <v>22</v>
      </c>
      <c r="G8" s="48">
        <v>0.56000000000000005</v>
      </c>
      <c r="H8" s="457">
        <v>0.5</v>
      </c>
      <c r="I8" s="526" t="s">
        <v>182</v>
      </c>
      <c r="J8" s="526" t="s">
        <v>926</v>
      </c>
      <c r="K8" s="526" t="s">
        <v>925</v>
      </c>
      <c r="L8" s="43" t="s">
        <v>130</v>
      </c>
      <c r="M8" s="84">
        <v>1</v>
      </c>
      <c r="N8" s="602"/>
      <c r="O8" s="84">
        <v>1</v>
      </c>
      <c r="P8" s="602"/>
      <c r="Q8" s="84">
        <v>1</v>
      </c>
      <c r="R8" s="602"/>
      <c r="S8" s="84">
        <v>1</v>
      </c>
      <c r="T8" s="614"/>
      <c r="U8" s="95">
        <f t="shared" ref="U8:U26" si="2">IFERROR((N8*100%)/M8,"-")</f>
        <v>0</v>
      </c>
      <c r="V8" s="95">
        <f t="shared" ref="V8:V26" si="3">IFERROR((P8*100%)/O8,"-")</f>
        <v>0</v>
      </c>
      <c r="W8" s="95">
        <f t="shared" ref="W8:W26" si="4">IFERROR((R8*100%)/Q8,"-")</f>
        <v>0</v>
      </c>
      <c r="X8" s="95">
        <f t="shared" ref="X8:X26" si="5">IFERROR((T8*100%)/S8,"-")</f>
        <v>0</v>
      </c>
      <c r="Y8" s="95">
        <f t="shared" si="0"/>
        <v>0</v>
      </c>
      <c r="AC8" s="101"/>
      <c r="AD8" s="285"/>
      <c r="AE8" s="195"/>
      <c r="AF8" s="227"/>
    </row>
    <row r="9" spans="1:32" ht="140.4" customHeight="1">
      <c r="A9" s="785" t="s">
        <v>31</v>
      </c>
      <c r="B9" s="788" t="s">
        <v>206</v>
      </c>
      <c r="C9" s="788" t="s">
        <v>29</v>
      </c>
      <c r="D9" s="788" t="s">
        <v>438</v>
      </c>
      <c r="E9" s="521" t="s">
        <v>30</v>
      </c>
      <c r="F9" s="527" t="s">
        <v>951</v>
      </c>
      <c r="G9" s="523">
        <v>1</v>
      </c>
      <c r="H9" s="522">
        <v>1</v>
      </c>
      <c r="I9" s="529" t="s">
        <v>153</v>
      </c>
      <c r="J9" s="529" t="s">
        <v>960</v>
      </c>
      <c r="K9" s="529" t="s">
        <v>979</v>
      </c>
      <c r="L9" s="251" t="s">
        <v>129</v>
      </c>
      <c r="M9" s="260">
        <v>1</v>
      </c>
      <c r="N9" s="667"/>
      <c r="O9" s="260">
        <v>1</v>
      </c>
      <c r="P9" s="667"/>
      <c r="Q9" s="260">
        <v>1</v>
      </c>
      <c r="R9" s="667"/>
      <c r="S9" s="260">
        <v>1</v>
      </c>
      <c r="T9" s="614"/>
      <c r="U9" s="95">
        <f t="shared" si="2"/>
        <v>0</v>
      </c>
      <c r="V9" s="95">
        <f t="shared" si="3"/>
        <v>0</v>
      </c>
      <c r="W9" s="95">
        <f t="shared" si="4"/>
        <v>0</v>
      </c>
      <c r="X9" s="95">
        <f t="shared" si="5"/>
        <v>0</v>
      </c>
      <c r="Y9" s="95">
        <f t="shared" si="0"/>
        <v>0</v>
      </c>
      <c r="AC9" s="101"/>
      <c r="AD9" s="285"/>
      <c r="AE9" s="195"/>
      <c r="AF9" s="195"/>
    </row>
    <row r="10" spans="1:32" ht="110.4" customHeight="1">
      <c r="A10" s="786"/>
      <c r="B10" s="789"/>
      <c r="C10" s="789"/>
      <c r="D10" s="789"/>
      <c r="E10" s="788" t="s">
        <v>35</v>
      </c>
      <c r="F10" s="946" t="s">
        <v>36</v>
      </c>
      <c r="G10" s="834">
        <v>0.5</v>
      </c>
      <c r="H10" s="849">
        <v>0.7</v>
      </c>
      <c r="I10" s="834" t="s">
        <v>187</v>
      </c>
      <c r="J10" s="538" t="s">
        <v>159</v>
      </c>
      <c r="K10" s="538" t="s">
        <v>187</v>
      </c>
      <c r="L10" s="270" t="s">
        <v>129</v>
      </c>
      <c r="M10" s="197">
        <v>1</v>
      </c>
      <c r="N10" s="610"/>
      <c r="O10" s="197">
        <v>1</v>
      </c>
      <c r="P10" s="610"/>
      <c r="Q10" s="197">
        <v>1</v>
      </c>
      <c r="R10" s="610"/>
      <c r="S10" s="197">
        <v>1</v>
      </c>
      <c r="T10" s="614"/>
      <c r="U10" s="95">
        <f t="shared" si="2"/>
        <v>0</v>
      </c>
      <c r="V10" s="95">
        <f t="shared" si="3"/>
        <v>0</v>
      </c>
      <c r="W10" s="95">
        <f t="shared" si="4"/>
        <v>0</v>
      </c>
      <c r="X10" s="95">
        <f t="shared" si="5"/>
        <v>0</v>
      </c>
      <c r="Y10" s="95">
        <f t="shared" si="0"/>
        <v>0</v>
      </c>
      <c r="AC10" s="101"/>
      <c r="AD10" s="285"/>
      <c r="AE10" s="195"/>
      <c r="AF10" s="195"/>
    </row>
    <row r="11" spans="1:32" ht="70.5" customHeight="1">
      <c r="A11" s="786"/>
      <c r="B11" s="789"/>
      <c r="C11" s="789"/>
      <c r="D11" s="789"/>
      <c r="E11" s="790"/>
      <c r="F11" s="947"/>
      <c r="G11" s="835"/>
      <c r="H11" s="850"/>
      <c r="I11" s="835"/>
      <c r="J11" s="538" t="s">
        <v>992</v>
      </c>
      <c r="K11" s="538" t="s">
        <v>941</v>
      </c>
      <c r="L11" s="538" t="s">
        <v>940</v>
      </c>
      <c r="M11" s="197">
        <v>1</v>
      </c>
      <c r="N11" s="610"/>
      <c r="O11" s="197">
        <v>1</v>
      </c>
      <c r="P11" s="610"/>
      <c r="Q11" s="197">
        <v>1</v>
      </c>
      <c r="R11" s="610"/>
      <c r="S11" s="197">
        <v>1</v>
      </c>
      <c r="T11" s="614"/>
      <c r="U11" s="95">
        <f t="shared" ref="U11" si="6">IFERROR((N11*100%)/M11,"-")</f>
        <v>0</v>
      </c>
      <c r="V11" s="95">
        <f t="shared" ref="V11" si="7">IFERROR((P11*100%)/O11,"-")</f>
        <v>0</v>
      </c>
      <c r="W11" s="95">
        <f t="shared" ref="W11" si="8">IFERROR((R11*100%)/Q11,"-")</f>
        <v>0</v>
      </c>
      <c r="X11" s="95">
        <f t="shared" ref="X11" si="9">IFERROR((T11*100%)/S11,"-")</f>
        <v>0</v>
      </c>
      <c r="Y11" s="95">
        <f t="shared" ref="Y11" si="10">IFERROR(AVERAGE(U11:X11),"-")</f>
        <v>0</v>
      </c>
      <c r="AC11" s="101"/>
      <c r="AD11" s="285"/>
      <c r="AE11" s="195"/>
      <c r="AF11" s="227"/>
    </row>
    <row r="12" spans="1:32" ht="123" customHeight="1">
      <c r="A12" s="786"/>
      <c r="B12" s="789"/>
      <c r="C12" s="789"/>
      <c r="D12" s="789"/>
      <c r="E12" s="252" t="s">
        <v>37</v>
      </c>
      <c r="F12" s="253" t="s">
        <v>36</v>
      </c>
      <c r="G12" s="254">
        <v>0.6</v>
      </c>
      <c r="H12" s="255">
        <v>0.8</v>
      </c>
      <c r="I12" s="254" t="s">
        <v>188</v>
      </c>
      <c r="J12" s="213" t="s">
        <v>160</v>
      </c>
      <c r="K12" s="213" t="s">
        <v>188</v>
      </c>
      <c r="L12" s="213" t="s">
        <v>129</v>
      </c>
      <c r="M12" s="197">
        <v>1</v>
      </c>
      <c r="N12" s="610"/>
      <c r="O12" s="197">
        <v>1</v>
      </c>
      <c r="P12" s="610"/>
      <c r="Q12" s="197">
        <v>1</v>
      </c>
      <c r="R12" s="610"/>
      <c r="S12" s="197">
        <v>1</v>
      </c>
      <c r="T12" s="614"/>
      <c r="U12" s="95">
        <f t="shared" si="2"/>
        <v>0</v>
      </c>
      <c r="V12" s="95">
        <f t="shared" si="3"/>
        <v>0</v>
      </c>
      <c r="W12" s="95">
        <f t="shared" si="4"/>
        <v>0</v>
      </c>
      <c r="X12" s="95">
        <f t="shared" si="5"/>
        <v>0</v>
      </c>
      <c r="Y12" s="95">
        <f t="shared" si="0"/>
        <v>0</v>
      </c>
      <c r="AC12" s="101"/>
      <c r="AD12" s="316"/>
      <c r="AE12" s="195"/>
      <c r="AF12" s="195"/>
    </row>
    <row r="13" spans="1:32" ht="93" customHeight="1">
      <c r="A13" s="786"/>
      <c r="B13" s="789"/>
      <c r="C13" s="789"/>
      <c r="D13" s="789"/>
      <c r="E13" s="788" t="s">
        <v>38</v>
      </c>
      <c r="F13" s="946" t="s">
        <v>39</v>
      </c>
      <c r="G13" s="834">
        <v>0.7</v>
      </c>
      <c r="H13" s="849">
        <v>0.8</v>
      </c>
      <c r="I13" s="834" t="s">
        <v>189</v>
      </c>
      <c r="J13" s="538" t="s">
        <v>939</v>
      </c>
      <c r="K13" s="538" t="s">
        <v>938</v>
      </c>
      <c r="L13" s="529" t="s">
        <v>132</v>
      </c>
      <c r="M13" s="86">
        <v>1</v>
      </c>
      <c r="N13" s="602"/>
      <c r="O13" s="86">
        <v>1</v>
      </c>
      <c r="P13" s="602"/>
      <c r="Q13" s="86">
        <v>1</v>
      </c>
      <c r="R13" s="602"/>
      <c r="S13" s="86">
        <v>1</v>
      </c>
      <c r="T13" s="603"/>
      <c r="U13" s="95">
        <f t="shared" si="2"/>
        <v>0</v>
      </c>
      <c r="V13" s="95">
        <f t="shared" si="3"/>
        <v>0</v>
      </c>
      <c r="W13" s="95">
        <f t="shared" si="4"/>
        <v>0</v>
      </c>
      <c r="X13" s="95">
        <f t="shared" si="5"/>
        <v>0</v>
      </c>
      <c r="Y13" s="95">
        <f t="shared" si="0"/>
        <v>0</v>
      </c>
      <c r="AC13" s="101"/>
      <c r="AD13" s="285"/>
      <c r="AE13" s="195"/>
      <c r="AF13" s="278"/>
    </row>
    <row r="14" spans="1:32" ht="102" customHeight="1">
      <c r="A14" s="786"/>
      <c r="B14" s="789"/>
      <c r="C14" s="789"/>
      <c r="D14" s="789"/>
      <c r="E14" s="790"/>
      <c r="F14" s="947"/>
      <c r="G14" s="835"/>
      <c r="H14" s="850"/>
      <c r="I14" s="835"/>
      <c r="J14" s="538" t="s">
        <v>40</v>
      </c>
      <c r="K14" s="538" t="s">
        <v>644</v>
      </c>
      <c r="L14" s="538" t="s">
        <v>906</v>
      </c>
      <c r="M14" s="197">
        <v>1</v>
      </c>
      <c r="N14" s="610"/>
      <c r="O14" s="197">
        <v>1</v>
      </c>
      <c r="P14" s="610"/>
      <c r="Q14" s="197">
        <v>1</v>
      </c>
      <c r="R14" s="610"/>
      <c r="S14" s="197">
        <v>1</v>
      </c>
      <c r="T14" s="603"/>
      <c r="U14" s="95">
        <f t="shared" si="2"/>
        <v>0</v>
      </c>
      <c r="V14" s="95">
        <f t="shared" si="3"/>
        <v>0</v>
      </c>
      <c r="W14" s="95">
        <f t="shared" si="4"/>
        <v>0</v>
      </c>
      <c r="X14" s="95">
        <f t="shared" si="5"/>
        <v>0</v>
      </c>
      <c r="Y14" s="95">
        <f t="shared" si="0"/>
        <v>0</v>
      </c>
      <c r="AC14" s="101"/>
      <c r="AD14" s="316"/>
      <c r="AE14" s="195"/>
      <c r="AF14" s="195"/>
    </row>
    <row r="15" spans="1:32" ht="78" customHeight="1">
      <c r="A15" s="786"/>
      <c r="B15" s="789"/>
      <c r="C15" s="790"/>
      <c r="D15" s="790"/>
      <c r="E15" s="252" t="s">
        <v>42</v>
      </c>
      <c r="F15" s="253" t="s">
        <v>43</v>
      </c>
      <c r="G15" s="254">
        <v>0.9</v>
      </c>
      <c r="H15" s="255">
        <v>0.9</v>
      </c>
      <c r="I15" s="254" t="s">
        <v>190</v>
      </c>
      <c r="J15" s="53" t="s">
        <v>45</v>
      </c>
      <c r="K15" s="53" t="s">
        <v>186</v>
      </c>
      <c r="L15" s="51" t="s">
        <v>129</v>
      </c>
      <c r="M15" s="86">
        <v>0.9</v>
      </c>
      <c r="N15" s="602"/>
      <c r="O15" s="86">
        <v>0.9</v>
      </c>
      <c r="P15" s="602"/>
      <c r="Q15" s="86">
        <v>0.9</v>
      </c>
      <c r="R15" s="602"/>
      <c r="S15" s="86">
        <v>0.9</v>
      </c>
      <c r="T15" s="614"/>
      <c r="U15" s="95">
        <f t="shared" si="2"/>
        <v>0</v>
      </c>
      <c r="V15" s="95">
        <f t="shared" si="3"/>
        <v>0</v>
      </c>
      <c r="W15" s="95">
        <f t="shared" si="4"/>
        <v>0</v>
      </c>
      <c r="X15" s="95">
        <f t="shared" si="5"/>
        <v>0</v>
      </c>
      <c r="Y15" s="95">
        <f t="shared" si="0"/>
        <v>0</v>
      </c>
      <c r="AC15" s="101"/>
      <c r="AD15" s="316"/>
      <c r="AE15" s="195"/>
      <c r="AF15" s="227"/>
    </row>
    <row r="16" spans="1:32" ht="90.6" customHeight="1">
      <c r="A16" s="786"/>
      <c r="B16" s="789"/>
      <c r="C16" s="891" t="s">
        <v>46</v>
      </c>
      <c r="D16" s="892"/>
      <c r="E16" s="346" t="s">
        <v>619</v>
      </c>
      <c r="F16" s="348" t="s">
        <v>620</v>
      </c>
      <c r="G16" s="348">
        <v>0.8</v>
      </c>
      <c r="H16" s="347">
        <v>0.9</v>
      </c>
      <c r="I16" s="348" t="s">
        <v>658</v>
      </c>
      <c r="J16" s="415" t="s">
        <v>536</v>
      </c>
      <c r="K16" s="415" t="s">
        <v>485</v>
      </c>
      <c r="L16" s="51" t="s">
        <v>129</v>
      </c>
      <c r="M16" s="86">
        <v>1</v>
      </c>
      <c r="N16" s="602"/>
      <c r="O16" s="86">
        <v>1</v>
      </c>
      <c r="P16" s="602"/>
      <c r="Q16" s="86">
        <v>1</v>
      </c>
      <c r="R16" s="602"/>
      <c r="S16" s="86">
        <v>1</v>
      </c>
      <c r="T16" s="614"/>
      <c r="U16" s="95">
        <f t="shared" si="2"/>
        <v>0</v>
      </c>
      <c r="V16" s="95">
        <f t="shared" si="3"/>
        <v>0</v>
      </c>
      <c r="W16" s="95">
        <f t="shared" si="4"/>
        <v>0</v>
      </c>
      <c r="X16" s="95">
        <f t="shared" si="5"/>
        <v>0</v>
      </c>
      <c r="Y16" s="95">
        <f t="shared" si="0"/>
        <v>0</v>
      </c>
      <c r="AC16" s="101"/>
      <c r="AD16" s="285"/>
      <c r="AE16" s="195"/>
      <c r="AF16" s="227"/>
    </row>
    <row r="17" spans="1:32" ht="54" customHeight="1">
      <c r="A17" s="786"/>
      <c r="B17" s="789"/>
      <c r="C17" s="788" t="s">
        <v>49</v>
      </c>
      <c r="D17" s="807" t="s">
        <v>320</v>
      </c>
      <c r="E17" s="788" t="s">
        <v>50</v>
      </c>
      <c r="F17" s="788" t="s">
        <v>51</v>
      </c>
      <c r="G17" s="834">
        <v>0.9</v>
      </c>
      <c r="H17" s="849">
        <v>0.9</v>
      </c>
      <c r="I17" s="834" t="s">
        <v>563</v>
      </c>
      <c r="J17" s="50" t="s">
        <v>52</v>
      </c>
      <c r="K17" s="53" t="s">
        <v>53</v>
      </c>
      <c r="L17" s="53" t="s">
        <v>131</v>
      </c>
      <c r="M17" s="86">
        <v>1</v>
      </c>
      <c r="N17" s="602"/>
      <c r="O17" s="86">
        <v>0</v>
      </c>
      <c r="P17" s="602"/>
      <c r="Q17" s="86">
        <v>0</v>
      </c>
      <c r="R17" s="602"/>
      <c r="S17" s="86">
        <v>0</v>
      </c>
      <c r="T17" s="614"/>
      <c r="U17" s="95">
        <f t="shared" si="2"/>
        <v>0</v>
      </c>
      <c r="V17" s="95" t="str">
        <f t="shared" si="3"/>
        <v>-</v>
      </c>
      <c r="W17" s="95" t="str">
        <f t="shared" si="4"/>
        <v>-</v>
      </c>
      <c r="X17" s="95" t="str">
        <f t="shared" si="5"/>
        <v>-</v>
      </c>
      <c r="Y17" s="95">
        <f t="shared" si="0"/>
        <v>0</v>
      </c>
      <c r="AC17" s="101"/>
      <c r="AD17" s="285"/>
      <c r="AE17" s="195"/>
      <c r="AF17" s="195"/>
    </row>
    <row r="18" spans="1:32" ht="63.75" customHeight="1">
      <c r="A18" s="786"/>
      <c r="B18" s="789"/>
      <c r="C18" s="790"/>
      <c r="D18" s="808"/>
      <c r="E18" s="790"/>
      <c r="F18" s="790"/>
      <c r="G18" s="835"/>
      <c r="H18" s="850"/>
      <c r="I18" s="835"/>
      <c r="J18" s="50" t="s">
        <v>542</v>
      </c>
      <c r="K18" s="53" t="s">
        <v>541</v>
      </c>
      <c r="L18" s="53" t="s">
        <v>129</v>
      </c>
      <c r="M18" s="86">
        <v>0</v>
      </c>
      <c r="N18" s="602"/>
      <c r="O18" s="86">
        <v>0.75</v>
      </c>
      <c r="P18" s="602"/>
      <c r="Q18" s="86">
        <v>0.8</v>
      </c>
      <c r="R18" s="602"/>
      <c r="S18" s="86">
        <v>0.9</v>
      </c>
      <c r="T18" s="614"/>
      <c r="U18" s="95" t="str">
        <f t="shared" si="2"/>
        <v>-</v>
      </c>
      <c r="V18" s="95">
        <f t="shared" si="3"/>
        <v>0</v>
      </c>
      <c r="W18" s="95">
        <f t="shared" si="4"/>
        <v>0</v>
      </c>
      <c r="X18" s="95">
        <f t="shared" si="5"/>
        <v>0</v>
      </c>
      <c r="Y18" s="95">
        <f t="shared" si="0"/>
        <v>0</v>
      </c>
      <c r="AC18" s="101"/>
      <c r="AD18" s="285"/>
      <c r="AE18" s="195"/>
      <c r="AF18" s="195"/>
    </row>
    <row r="19" spans="1:32" ht="87.6" customHeight="1">
      <c r="A19" s="791" t="s">
        <v>873</v>
      </c>
      <c r="B19" s="894" t="s">
        <v>440</v>
      </c>
      <c r="C19" s="894" t="s">
        <v>441</v>
      </c>
      <c r="D19" s="894" t="s">
        <v>442</v>
      </c>
      <c r="E19" s="894" t="s">
        <v>70</v>
      </c>
      <c r="F19" s="894" t="s">
        <v>446</v>
      </c>
      <c r="G19" s="979">
        <v>4.0000000000000001E-3</v>
      </c>
      <c r="H19" s="981">
        <v>5.0000000000000001E-3</v>
      </c>
      <c r="I19" s="907" t="s">
        <v>72</v>
      </c>
      <c r="J19" s="517" t="s">
        <v>199</v>
      </c>
      <c r="K19" s="519" t="s">
        <v>164</v>
      </c>
      <c r="L19" s="519" t="s">
        <v>132</v>
      </c>
      <c r="M19" s="88">
        <v>0.06</v>
      </c>
      <c r="N19" s="630"/>
      <c r="O19" s="90">
        <v>0.06</v>
      </c>
      <c r="P19" s="619"/>
      <c r="Q19" s="90">
        <v>0.06</v>
      </c>
      <c r="R19" s="666"/>
      <c r="S19" s="90">
        <v>0.06</v>
      </c>
      <c r="T19" s="668"/>
      <c r="U19" s="95">
        <f t="shared" si="2"/>
        <v>0</v>
      </c>
      <c r="V19" s="95">
        <f t="shared" si="3"/>
        <v>0</v>
      </c>
      <c r="W19" s="95">
        <f t="shared" si="4"/>
        <v>0</v>
      </c>
      <c r="X19" s="95">
        <f t="shared" si="5"/>
        <v>0</v>
      </c>
      <c r="Y19" s="95">
        <f t="shared" si="0"/>
        <v>0</v>
      </c>
      <c r="AC19" s="101"/>
      <c r="AD19" s="647"/>
      <c r="AE19" s="195"/>
      <c r="AF19" s="227"/>
    </row>
    <row r="20" spans="1:32" ht="75" customHeight="1">
      <c r="A20" s="809"/>
      <c r="B20" s="896"/>
      <c r="C20" s="896"/>
      <c r="D20" s="896"/>
      <c r="E20" s="895"/>
      <c r="F20" s="895"/>
      <c r="G20" s="980"/>
      <c r="H20" s="982"/>
      <c r="I20" s="908"/>
      <c r="J20" s="62" t="s">
        <v>165</v>
      </c>
      <c r="K20" s="519" t="s">
        <v>166</v>
      </c>
      <c r="L20" s="196" t="s">
        <v>130</v>
      </c>
      <c r="M20" s="91">
        <v>5.0000000000000001E-3</v>
      </c>
      <c r="N20" s="604"/>
      <c r="O20" s="91">
        <v>5.0000000000000001E-3</v>
      </c>
      <c r="P20" s="604"/>
      <c r="Q20" s="91">
        <v>5.0000000000000001E-3</v>
      </c>
      <c r="R20" s="604"/>
      <c r="S20" s="91">
        <v>5.0000000000000001E-3</v>
      </c>
      <c r="T20" s="616"/>
      <c r="U20" s="95" t="str">
        <f>IF(N20,IF(N20&gt;=0.5%,100%,IF(AND(N20&gt;0.4%),79%,59%)),"-")</f>
        <v>-</v>
      </c>
      <c r="V20" s="95" t="str">
        <f>IF(P20,IF(P20&gt;=0.5%,100%,IF(AND(P20&gt;0.4%),79%,59%)),"-")</f>
        <v>-</v>
      </c>
      <c r="W20" s="95" t="str">
        <f>IF(R20,IF(R20&gt;=0.5%,100%,IF(AND(R20&gt;0.4%),79%,59%)),"-")</f>
        <v>-</v>
      </c>
      <c r="X20" s="95" t="str">
        <f>IF(T20,IF(T20&gt;=0.5%,100%,IF(AND(T20&gt;0.4%),79%,59%)),"-")</f>
        <v>-</v>
      </c>
      <c r="Y20" s="95" t="str">
        <f t="shared" si="0"/>
        <v>-</v>
      </c>
      <c r="AC20" s="101"/>
      <c r="AD20" s="647"/>
      <c r="AE20" s="195"/>
      <c r="AF20" s="227"/>
    </row>
    <row r="21" spans="1:32" ht="63.75" customHeight="1">
      <c r="A21" s="791" t="s">
        <v>127</v>
      </c>
      <c r="B21" s="832" t="s">
        <v>78</v>
      </c>
      <c r="C21" s="832" t="s">
        <v>79</v>
      </c>
      <c r="D21" s="832" t="s">
        <v>90</v>
      </c>
      <c r="E21" s="832" t="s">
        <v>91</v>
      </c>
      <c r="F21" s="230" t="s">
        <v>92</v>
      </c>
      <c r="G21" s="184">
        <v>0.3</v>
      </c>
      <c r="H21" s="185">
        <v>0.7</v>
      </c>
      <c r="I21" s="172" t="s">
        <v>195</v>
      </c>
      <c r="J21" s="64" t="s">
        <v>172</v>
      </c>
      <c r="K21" s="64" t="s">
        <v>195</v>
      </c>
      <c r="L21" s="64" t="s">
        <v>130</v>
      </c>
      <c r="M21" s="92" t="s">
        <v>510</v>
      </c>
      <c r="N21" s="602"/>
      <c r="O21" s="92" t="s">
        <v>510</v>
      </c>
      <c r="P21" s="602"/>
      <c r="Q21" s="92" t="s">
        <v>510</v>
      </c>
      <c r="R21" s="602"/>
      <c r="S21" s="92" t="s">
        <v>510</v>
      </c>
      <c r="T21" s="614"/>
      <c r="U21" s="95" t="str">
        <f t="shared" si="2"/>
        <v>-</v>
      </c>
      <c r="V21" s="95" t="str">
        <f t="shared" si="3"/>
        <v>-</v>
      </c>
      <c r="W21" s="95" t="str">
        <f t="shared" si="4"/>
        <v>-</v>
      </c>
      <c r="X21" s="95" t="str">
        <f t="shared" si="5"/>
        <v>-</v>
      </c>
      <c r="Y21" s="95" t="str">
        <f t="shared" si="0"/>
        <v>-</v>
      </c>
      <c r="AC21" s="101"/>
      <c r="AD21" s="647"/>
      <c r="AE21" s="195"/>
      <c r="AF21" s="227"/>
    </row>
    <row r="22" spans="1:32" ht="92.4">
      <c r="A22" s="809"/>
      <c r="B22" s="833"/>
      <c r="C22" s="833"/>
      <c r="D22" s="833"/>
      <c r="E22" s="833"/>
      <c r="F22" s="64" t="s">
        <v>95</v>
      </c>
      <c r="G22" s="202">
        <v>0.3</v>
      </c>
      <c r="H22" s="203">
        <v>0.7</v>
      </c>
      <c r="I22" s="64" t="s">
        <v>201</v>
      </c>
      <c r="J22" s="64" t="s">
        <v>202</v>
      </c>
      <c r="K22" s="64" t="s">
        <v>251</v>
      </c>
      <c r="L22" s="64" t="s">
        <v>130</v>
      </c>
      <c r="M22" s="92">
        <v>0.8</v>
      </c>
      <c r="N22" s="602"/>
      <c r="O22" s="92">
        <v>0.8</v>
      </c>
      <c r="P22" s="602"/>
      <c r="Q22" s="92">
        <v>0.8</v>
      </c>
      <c r="R22" s="602"/>
      <c r="S22" s="92">
        <v>0.8</v>
      </c>
      <c r="T22" s="614"/>
      <c r="U22" s="95">
        <f t="shared" si="2"/>
        <v>0</v>
      </c>
      <c r="V22" s="95">
        <f t="shared" si="3"/>
        <v>0</v>
      </c>
      <c r="W22" s="95">
        <f t="shared" si="4"/>
        <v>0</v>
      </c>
      <c r="X22" s="95">
        <f t="shared" si="5"/>
        <v>0</v>
      </c>
      <c r="Y22" s="95">
        <f t="shared" si="0"/>
        <v>0</v>
      </c>
      <c r="AC22" s="101"/>
      <c r="AD22" s="647"/>
      <c r="AE22" s="195"/>
      <c r="AF22" s="227"/>
    </row>
    <row r="23" spans="1:32" ht="75" customHeight="1">
      <c r="A23" s="791" t="s">
        <v>128</v>
      </c>
      <c r="B23" s="956" t="s">
        <v>444</v>
      </c>
      <c r="C23" s="956" t="s">
        <v>445</v>
      </c>
      <c r="D23" s="956" t="s">
        <v>99</v>
      </c>
      <c r="E23" s="956" t="s">
        <v>100</v>
      </c>
      <c r="F23" s="1027" t="s">
        <v>101</v>
      </c>
      <c r="G23" s="1028">
        <v>0.7</v>
      </c>
      <c r="H23" s="1029">
        <v>0.8</v>
      </c>
      <c r="I23" s="1020" t="s">
        <v>173</v>
      </c>
      <c r="J23" s="534" t="s">
        <v>103</v>
      </c>
      <c r="K23" s="534" t="s">
        <v>500</v>
      </c>
      <c r="L23" s="534" t="s">
        <v>132</v>
      </c>
      <c r="M23" s="93">
        <v>0</v>
      </c>
      <c r="N23" s="605"/>
      <c r="O23" s="94">
        <v>0</v>
      </c>
      <c r="P23" s="608"/>
      <c r="Q23" s="93">
        <v>1</v>
      </c>
      <c r="R23" s="605"/>
      <c r="S23" s="94">
        <v>1</v>
      </c>
      <c r="T23" s="619"/>
      <c r="U23" s="95" t="str">
        <f t="shared" si="2"/>
        <v>-</v>
      </c>
      <c r="V23" s="95" t="str">
        <f t="shared" si="3"/>
        <v>-</v>
      </c>
      <c r="W23" s="95">
        <f t="shared" si="4"/>
        <v>0</v>
      </c>
      <c r="X23" s="95">
        <f t="shared" si="5"/>
        <v>0</v>
      </c>
      <c r="Y23" s="95">
        <f t="shared" si="0"/>
        <v>0</v>
      </c>
      <c r="AC23" s="101"/>
      <c r="AD23" s="285"/>
      <c r="AE23" s="195"/>
      <c r="AF23" s="227"/>
    </row>
    <row r="24" spans="1:32" ht="69" customHeight="1">
      <c r="A24" s="792"/>
      <c r="B24" s="956"/>
      <c r="C24" s="956"/>
      <c r="D24" s="956"/>
      <c r="E24" s="956"/>
      <c r="F24" s="1027"/>
      <c r="G24" s="1028"/>
      <c r="H24" s="1029"/>
      <c r="I24" s="1020"/>
      <c r="J24" s="530" t="s">
        <v>908</v>
      </c>
      <c r="K24" s="530" t="s">
        <v>790</v>
      </c>
      <c r="L24" s="534" t="s">
        <v>130</v>
      </c>
      <c r="M24" s="166">
        <v>0</v>
      </c>
      <c r="N24" s="640"/>
      <c r="O24" s="134">
        <v>0</v>
      </c>
      <c r="P24" s="626"/>
      <c r="Q24" s="134">
        <v>0</v>
      </c>
      <c r="R24" s="626"/>
      <c r="S24" s="134">
        <v>1</v>
      </c>
      <c r="T24" s="619"/>
      <c r="U24" s="95" t="str">
        <f t="shared" si="2"/>
        <v>-</v>
      </c>
      <c r="V24" s="95" t="str">
        <f t="shared" si="3"/>
        <v>-</v>
      </c>
      <c r="W24" s="95" t="str">
        <f t="shared" si="4"/>
        <v>-</v>
      </c>
      <c r="X24" s="95">
        <f t="shared" si="5"/>
        <v>0</v>
      </c>
      <c r="Y24" s="95">
        <f t="shared" si="0"/>
        <v>0</v>
      </c>
      <c r="AC24" s="101"/>
      <c r="AD24" s="647"/>
      <c r="AE24" s="195"/>
      <c r="AF24" s="227"/>
    </row>
    <row r="25" spans="1:32" ht="93.75" customHeight="1">
      <c r="A25" s="809"/>
      <c r="B25" s="956"/>
      <c r="C25" s="956"/>
      <c r="D25" s="528" t="s">
        <v>954</v>
      </c>
      <c r="E25" s="535" t="s">
        <v>956</v>
      </c>
      <c r="F25" s="535" t="s">
        <v>957</v>
      </c>
      <c r="G25" s="536">
        <v>0.8</v>
      </c>
      <c r="H25" s="536" t="s">
        <v>955</v>
      </c>
      <c r="I25" s="535" t="s">
        <v>957</v>
      </c>
      <c r="J25" s="530" t="s">
        <v>958</v>
      </c>
      <c r="K25" s="530" t="s">
        <v>959</v>
      </c>
      <c r="L25" s="534" t="s">
        <v>130</v>
      </c>
      <c r="M25" s="166">
        <v>1</v>
      </c>
      <c r="N25" s="640"/>
      <c r="O25" s="134">
        <v>1</v>
      </c>
      <c r="P25" s="626"/>
      <c r="Q25" s="134">
        <v>1</v>
      </c>
      <c r="R25" s="626"/>
      <c r="S25" s="134">
        <v>1</v>
      </c>
      <c r="T25" s="619"/>
      <c r="U25" s="95">
        <f t="shared" ref="U25" si="11">IFERROR((N25*100%)/M25,"-")</f>
        <v>0</v>
      </c>
      <c r="V25" s="95">
        <f t="shared" ref="V25" si="12">IFERROR((P25*100%)/O25,"-")</f>
        <v>0</v>
      </c>
      <c r="W25" s="95">
        <f t="shared" ref="W25" si="13">IFERROR((R25*100%)/Q25,"-")</f>
        <v>0</v>
      </c>
      <c r="X25" s="95">
        <f t="shared" ref="X25" si="14">IFERROR((T25*100%)/S25,"-")</f>
        <v>0</v>
      </c>
      <c r="Y25" s="95">
        <f t="shared" ref="Y25" si="15">IFERROR(AVERAGE(U25:X25),"-")</f>
        <v>0</v>
      </c>
      <c r="AC25" s="101"/>
      <c r="AD25" s="285"/>
      <c r="AE25" s="195"/>
      <c r="AF25" s="227"/>
    </row>
    <row r="26" spans="1:32" ht="45.6" customHeight="1">
      <c r="A26" s="929" t="s">
        <v>332</v>
      </c>
      <c r="B26" s="930"/>
      <c r="C26" s="930"/>
      <c r="D26" s="930"/>
      <c r="E26" s="930"/>
      <c r="F26" s="930"/>
      <c r="G26" s="930"/>
      <c r="H26" s="930"/>
      <c r="I26" s="930"/>
      <c r="J26" s="930"/>
      <c r="K26" s="930"/>
      <c r="L26" s="931"/>
      <c r="M26" s="71"/>
      <c r="N26" s="71"/>
      <c r="O26" s="71"/>
      <c r="P26" s="71"/>
      <c r="Q26" s="71"/>
      <c r="R26" s="71"/>
      <c r="S26" s="71"/>
      <c r="T26" s="71"/>
      <c r="U26" s="40" t="str">
        <f t="shared" si="2"/>
        <v>-</v>
      </c>
      <c r="V26" s="40" t="str">
        <f t="shared" si="3"/>
        <v>-</v>
      </c>
      <c r="W26" s="40" t="str">
        <f t="shared" si="4"/>
        <v>-</v>
      </c>
      <c r="X26" s="40" t="str">
        <f t="shared" si="5"/>
        <v>-</v>
      </c>
      <c r="Y26" s="226">
        <f>AVERAGE(Y4:Y25)</f>
        <v>0</v>
      </c>
      <c r="AC26" s="101"/>
      <c r="AD26" s="285"/>
      <c r="AE26" s="195"/>
      <c r="AF26" s="227"/>
    </row>
    <row r="27" spans="1:32">
      <c r="A27" s="1049" t="s">
        <v>209</v>
      </c>
      <c r="B27" s="1050"/>
      <c r="C27" s="1050"/>
      <c r="D27" s="1050"/>
      <c r="E27" s="1050"/>
      <c r="F27" s="1050"/>
      <c r="G27" s="1050"/>
      <c r="H27" s="1050"/>
      <c r="I27" s="1050"/>
      <c r="J27" s="1051"/>
      <c r="AC27" s="101"/>
      <c r="AD27" s="647"/>
      <c r="AE27" s="195"/>
      <c r="AF27" s="227"/>
    </row>
    <row r="28" spans="1:32">
      <c r="A28" s="795" t="s">
        <v>250</v>
      </c>
      <c r="B28" s="796"/>
      <c r="C28" s="796"/>
      <c r="D28" s="796"/>
      <c r="E28" s="796"/>
      <c r="F28" s="796"/>
      <c r="G28" s="796"/>
      <c r="H28" s="796"/>
      <c r="I28" s="796"/>
      <c r="J28" s="797"/>
      <c r="AC28" s="101"/>
      <c r="AD28" s="647"/>
      <c r="AE28" s="195"/>
      <c r="AF28" s="227"/>
    </row>
    <row r="29" spans="1:32">
      <c r="A29" s="798"/>
      <c r="B29" s="799"/>
      <c r="C29" s="799"/>
      <c r="D29" s="799"/>
      <c r="E29" s="799"/>
      <c r="F29" s="799"/>
      <c r="G29" s="799"/>
      <c r="H29" s="799"/>
      <c r="I29" s="799"/>
      <c r="J29" s="800"/>
      <c r="AC29" s="101"/>
      <c r="AD29" s="285"/>
      <c r="AE29" s="195"/>
      <c r="AF29" s="227"/>
    </row>
    <row r="30" spans="1:32">
      <c r="A30" s="801"/>
      <c r="B30" s="802"/>
      <c r="C30" s="802"/>
      <c r="D30" s="802"/>
      <c r="E30" s="802"/>
      <c r="F30" s="802"/>
      <c r="G30" s="802"/>
      <c r="H30" s="802"/>
      <c r="I30" s="802"/>
      <c r="J30" s="803"/>
      <c r="AC30" s="101"/>
      <c r="AD30" s="647"/>
      <c r="AE30" s="195"/>
      <c r="AF30" s="227"/>
    </row>
    <row r="31" spans="1:32" ht="42" customHeight="1">
      <c r="A31" s="793" t="s">
        <v>671</v>
      </c>
      <c r="B31" s="793" t="s">
        <v>668</v>
      </c>
      <c r="C31" s="793" t="s">
        <v>340</v>
      </c>
      <c r="D31" s="793" t="s">
        <v>0</v>
      </c>
      <c r="E31" s="793" t="s">
        <v>897</v>
      </c>
      <c r="F31" s="793" t="s">
        <v>664</v>
      </c>
      <c r="G31" s="793" t="s">
        <v>1</v>
      </c>
      <c r="H31" s="793" t="s">
        <v>811</v>
      </c>
      <c r="I31" s="793" t="s">
        <v>125</v>
      </c>
      <c r="J31" s="793" t="s">
        <v>812</v>
      </c>
      <c r="K31" s="793" t="s">
        <v>805</v>
      </c>
      <c r="L31" s="793" t="s">
        <v>2</v>
      </c>
      <c r="M31" s="793" t="s">
        <v>210</v>
      </c>
      <c r="N31" s="793" t="s">
        <v>645</v>
      </c>
      <c r="O31" s="815" t="s">
        <v>3</v>
      </c>
      <c r="P31" s="816"/>
      <c r="Q31" s="816"/>
      <c r="R31" s="816"/>
      <c r="S31" s="816"/>
      <c r="T31" s="816"/>
      <c r="U31" s="816"/>
      <c r="V31" s="817"/>
      <c r="W31" s="818" t="s">
        <v>1007</v>
      </c>
      <c r="X31" s="819"/>
      <c r="Y31" s="819"/>
      <c r="Z31" s="819"/>
      <c r="AA31" s="820"/>
      <c r="AC31" s="101"/>
      <c r="AD31" s="647"/>
      <c r="AE31" s="195"/>
      <c r="AF31" s="227"/>
    </row>
    <row r="32" spans="1:32" ht="52.8">
      <c r="A32" s="794"/>
      <c r="B32" s="794"/>
      <c r="C32" s="794"/>
      <c r="D32" s="794"/>
      <c r="E32" s="794"/>
      <c r="F32" s="794"/>
      <c r="G32" s="794"/>
      <c r="H32" s="794"/>
      <c r="I32" s="794"/>
      <c r="J32" s="794"/>
      <c r="K32" s="794"/>
      <c r="L32" s="794"/>
      <c r="M32" s="794"/>
      <c r="N32" s="794"/>
      <c r="O32" s="38" t="s">
        <v>143</v>
      </c>
      <c r="P32" s="38" t="s">
        <v>145</v>
      </c>
      <c r="Q32" s="38" t="s">
        <v>144</v>
      </c>
      <c r="R32" s="38" t="s">
        <v>146</v>
      </c>
      <c r="S32" s="38" t="s">
        <v>147</v>
      </c>
      <c r="T32" s="38" t="s">
        <v>148</v>
      </c>
      <c r="U32" s="38" t="s">
        <v>149</v>
      </c>
      <c r="V32" s="38" t="s">
        <v>150</v>
      </c>
      <c r="W32" s="38" t="s">
        <v>458</v>
      </c>
      <c r="X32" s="38" t="s">
        <v>454</v>
      </c>
      <c r="Y32" s="38" t="s">
        <v>455</v>
      </c>
      <c r="Z32" s="38" t="s">
        <v>456</v>
      </c>
      <c r="AA32" s="38" t="s">
        <v>457</v>
      </c>
      <c r="AC32" s="101"/>
      <c r="AD32" s="285"/>
      <c r="AE32" s="195"/>
      <c r="AF32" s="227"/>
    </row>
    <row r="33" spans="1:32" ht="93" customHeight="1">
      <c r="A33" s="1055" t="s">
        <v>127</v>
      </c>
      <c r="B33" s="855" t="s">
        <v>78</v>
      </c>
      <c r="C33" s="855" t="s">
        <v>79</v>
      </c>
      <c r="D33" s="855" t="s">
        <v>253</v>
      </c>
      <c r="E33" s="855" t="s">
        <v>91</v>
      </c>
      <c r="F33" s="855" t="s">
        <v>92</v>
      </c>
      <c r="G33" s="856">
        <v>0.3</v>
      </c>
      <c r="H33" s="856">
        <v>0.7</v>
      </c>
      <c r="I33" s="855" t="s">
        <v>252</v>
      </c>
      <c r="J33" s="39" t="s">
        <v>269</v>
      </c>
      <c r="K33" s="310" t="s">
        <v>270</v>
      </c>
      <c r="L33" s="39" t="s">
        <v>235</v>
      </c>
      <c r="M33" s="114">
        <v>0.05</v>
      </c>
      <c r="N33" s="301">
        <v>0.05</v>
      </c>
      <c r="O33" s="244" t="s">
        <v>236</v>
      </c>
      <c r="P33" s="191"/>
      <c r="Q33" s="244" t="s">
        <v>236</v>
      </c>
      <c r="R33" s="191"/>
      <c r="S33" s="244" t="s">
        <v>236</v>
      </c>
      <c r="T33" s="193"/>
      <c r="U33" s="244" t="s">
        <v>236</v>
      </c>
      <c r="V33" s="112"/>
      <c r="W33" s="40" t="str">
        <f>IF(P33,IF(P33&lt;=5%,100%,59%),"-")</f>
        <v>-</v>
      </c>
      <c r="X33" s="40" t="str">
        <f>IF(R33,IF(R33&lt;=5%,100%,59%),"-")</f>
        <v>-</v>
      </c>
      <c r="Y33" s="40" t="str">
        <f>IF(T33,IF(T33&lt;=5%,100%,59%),"-")</f>
        <v>-</v>
      </c>
      <c r="Z33" s="40" t="str">
        <f>IF(V33,IF(V33&lt;=5%,100%,59%),"-")</f>
        <v>-</v>
      </c>
      <c r="AA33" s="40" t="str">
        <f>IFERROR(AVERAGE(W33:Z33),"-")</f>
        <v>-</v>
      </c>
      <c r="AC33" s="101"/>
      <c r="AD33" s="647"/>
      <c r="AE33" s="195"/>
      <c r="AF33" s="227"/>
    </row>
    <row r="34" spans="1:32" ht="93.75" customHeight="1">
      <c r="A34" s="1056"/>
      <c r="B34" s="855"/>
      <c r="C34" s="855"/>
      <c r="D34" s="855"/>
      <c r="E34" s="855"/>
      <c r="F34" s="855"/>
      <c r="G34" s="856"/>
      <c r="H34" s="856"/>
      <c r="I34" s="855"/>
      <c r="J34" s="39" t="s">
        <v>815</v>
      </c>
      <c r="K34" s="310" t="s">
        <v>813</v>
      </c>
      <c r="L34" s="39" t="s">
        <v>235</v>
      </c>
      <c r="M34" s="315">
        <v>0.8</v>
      </c>
      <c r="N34" s="301">
        <v>0.8</v>
      </c>
      <c r="O34" s="244" t="s">
        <v>237</v>
      </c>
      <c r="P34" s="191"/>
      <c r="Q34" s="244" t="s">
        <v>237</v>
      </c>
      <c r="R34" s="191"/>
      <c r="S34" s="244" t="s">
        <v>237</v>
      </c>
      <c r="T34" s="191"/>
      <c r="U34" s="244" t="s">
        <v>237</v>
      </c>
      <c r="V34" s="112"/>
      <c r="W34" s="40" t="str">
        <f>IF(P34,IF(P34&gt;=80%,100%,59%),"-")</f>
        <v>-</v>
      </c>
      <c r="X34" s="40" t="str">
        <f>IF(R34,IF(R34&gt;=80%,100%,59%),"-")</f>
        <v>-</v>
      </c>
      <c r="Y34" s="40" t="str">
        <f>IF(T34,IF(T34&gt;=80%,100%,59%),"-")</f>
        <v>-</v>
      </c>
      <c r="Z34" s="40" t="str">
        <f>IF(V34,IF(V34&gt;=80%,100%,59%),"-")</f>
        <v>-</v>
      </c>
      <c r="AA34" s="40" t="str">
        <f t="shared" ref="AA34:AA38" si="16">IFERROR(AVERAGE(W34:Z34),"-")</f>
        <v>-</v>
      </c>
      <c r="AC34" s="101"/>
      <c r="AD34" s="647"/>
      <c r="AE34" s="195"/>
      <c r="AF34" s="227"/>
    </row>
    <row r="35" spans="1:32" ht="85.5" customHeight="1">
      <c r="A35" s="1056"/>
      <c r="B35" s="855"/>
      <c r="C35" s="855"/>
      <c r="D35" s="855"/>
      <c r="E35" s="855"/>
      <c r="F35" s="855"/>
      <c r="G35" s="856"/>
      <c r="H35" s="856"/>
      <c r="I35" s="855"/>
      <c r="J35" s="39" t="s">
        <v>816</v>
      </c>
      <c r="K35" s="310" t="s">
        <v>814</v>
      </c>
      <c r="L35" s="39" t="s">
        <v>235</v>
      </c>
      <c r="M35" s="114">
        <v>0.8</v>
      </c>
      <c r="N35" s="301">
        <v>0.8</v>
      </c>
      <c r="O35" s="244" t="s">
        <v>237</v>
      </c>
      <c r="P35" s="191"/>
      <c r="Q35" s="244" t="s">
        <v>237</v>
      </c>
      <c r="R35" s="191"/>
      <c r="S35" s="244" t="s">
        <v>237</v>
      </c>
      <c r="T35" s="191"/>
      <c r="U35" s="244" t="s">
        <v>237</v>
      </c>
      <c r="V35" s="112"/>
      <c r="W35" s="40" t="str">
        <f>IF(P35,IF(P35&gt;=80%,100%,59%),"-")</f>
        <v>-</v>
      </c>
      <c r="X35" s="40" t="str">
        <f>IF(R35,IF(R35&gt;=80%,100%,59%),"-")</f>
        <v>-</v>
      </c>
      <c r="Y35" s="40" t="str">
        <f>IF(T35,IF(T35&gt;=80%,100%,59%),"-")</f>
        <v>-</v>
      </c>
      <c r="Z35" s="40" t="str">
        <f>IF(V35,IF(V35&gt;=80%,100%,59%),"-")</f>
        <v>-</v>
      </c>
      <c r="AA35" s="40" t="str">
        <f t="shared" si="16"/>
        <v>-</v>
      </c>
      <c r="AC35" s="101"/>
      <c r="AD35" s="285"/>
      <c r="AE35" s="195"/>
      <c r="AF35" s="227"/>
    </row>
    <row r="36" spans="1:32" ht="95.25" customHeight="1">
      <c r="A36" s="1056"/>
      <c r="B36" s="855"/>
      <c r="C36" s="855"/>
      <c r="D36" s="855"/>
      <c r="E36" s="855"/>
      <c r="F36" s="855"/>
      <c r="G36" s="856"/>
      <c r="H36" s="856"/>
      <c r="I36" s="855"/>
      <c r="J36" s="120" t="s">
        <v>271</v>
      </c>
      <c r="K36" s="317" t="s">
        <v>817</v>
      </c>
      <c r="L36" s="39" t="s">
        <v>235</v>
      </c>
      <c r="M36" s="315" t="s">
        <v>238</v>
      </c>
      <c r="N36" s="315" t="s">
        <v>238</v>
      </c>
      <c r="O36" s="244">
        <v>0.1</v>
      </c>
      <c r="P36" s="191"/>
      <c r="Q36" s="244">
        <v>0.1</v>
      </c>
      <c r="R36" s="193"/>
      <c r="S36" s="244">
        <v>0.1</v>
      </c>
      <c r="T36" s="193"/>
      <c r="U36" s="244">
        <v>0.1</v>
      </c>
      <c r="V36" s="112"/>
      <c r="W36" s="40" t="str">
        <f>IF(P36,IF(P36&lt;=10%,100%,59%),"-")</f>
        <v>-</v>
      </c>
      <c r="X36" s="40" t="str">
        <f>IF(R36,IF(R36&lt;=10%,100%,59%),"-")</f>
        <v>-</v>
      </c>
      <c r="Y36" s="40" t="str">
        <f>IF(T36,IF(T36&lt;=10%,100%,59%),"-")</f>
        <v>-</v>
      </c>
      <c r="Z36" s="40" t="str">
        <f>IF(V36,IF(V36&lt;=10%,100%,59%),"-")</f>
        <v>-</v>
      </c>
      <c r="AA36" s="40" t="str">
        <f t="shared" si="16"/>
        <v>-</v>
      </c>
      <c r="AC36" s="101"/>
      <c r="AD36" s="647"/>
      <c r="AE36" s="195"/>
      <c r="AF36" s="227"/>
    </row>
    <row r="37" spans="1:32" ht="92.25" customHeight="1">
      <c r="A37" s="1056"/>
      <c r="B37" s="855"/>
      <c r="C37" s="855"/>
      <c r="D37" s="855"/>
      <c r="E37" s="855"/>
      <c r="F37" s="855"/>
      <c r="G37" s="856"/>
      <c r="H37" s="856"/>
      <c r="I37" s="855"/>
      <c r="J37" s="120" t="s">
        <v>272</v>
      </c>
      <c r="K37" s="317" t="s">
        <v>239</v>
      </c>
      <c r="L37" s="39" t="s">
        <v>235</v>
      </c>
      <c r="M37" s="43" t="s">
        <v>240</v>
      </c>
      <c r="N37" s="43" t="s">
        <v>638</v>
      </c>
      <c r="O37" s="244">
        <v>0.03</v>
      </c>
      <c r="P37" s="191"/>
      <c r="Q37" s="244">
        <v>0.03</v>
      </c>
      <c r="R37" s="248"/>
      <c r="S37" s="244">
        <v>0.03</v>
      </c>
      <c r="T37" s="193"/>
      <c r="U37" s="244">
        <v>0.03</v>
      </c>
      <c r="V37" s="118"/>
      <c r="W37" s="40" t="str">
        <f>IF(P37,IF(P37&gt;=3%,100%,59%),"-")</f>
        <v>-</v>
      </c>
      <c r="X37" s="40" t="str">
        <f>IF(R37,IF(R37&gt;=3%,100%,59%),"-")</f>
        <v>-</v>
      </c>
      <c r="Y37" s="40" t="str">
        <f>IF(T37,IF(T37&gt;=3%,100%,59%),"-")</f>
        <v>-</v>
      </c>
      <c r="Z37" s="40" t="str">
        <f>IF(V37,IF(V37&gt;=3%,100%,59%),"-")</f>
        <v>-</v>
      </c>
      <c r="AA37" s="40" t="str">
        <f t="shared" si="16"/>
        <v>-</v>
      </c>
      <c r="AC37" s="101"/>
      <c r="AD37" s="647"/>
      <c r="AE37" s="195"/>
      <c r="AF37" s="227"/>
    </row>
    <row r="38" spans="1:32" ht="122.25" customHeight="1">
      <c r="A38" s="1056"/>
      <c r="B38" s="855"/>
      <c r="C38" s="855"/>
      <c r="D38" s="855"/>
      <c r="E38" s="855"/>
      <c r="F38" s="855"/>
      <c r="G38" s="856"/>
      <c r="H38" s="856"/>
      <c r="I38" s="855"/>
      <c r="J38" s="39" t="s">
        <v>273</v>
      </c>
      <c r="K38" s="310" t="s">
        <v>818</v>
      </c>
      <c r="L38" s="39" t="s">
        <v>235</v>
      </c>
      <c r="M38" s="43">
        <v>0.96</v>
      </c>
      <c r="N38" s="44">
        <v>0.96</v>
      </c>
      <c r="O38" s="244">
        <v>0.96</v>
      </c>
      <c r="P38" s="191"/>
      <c r="Q38" s="244">
        <v>0.96</v>
      </c>
      <c r="R38" s="191"/>
      <c r="S38" s="244">
        <v>0.96</v>
      </c>
      <c r="T38" s="191"/>
      <c r="U38" s="244">
        <v>0.96</v>
      </c>
      <c r="V38" s="118"/>
      <c r="W38" s="40">
        <f t="shared" ref="W38" si="17">IFERROR((P38*100%)/O38,"-")</f>
        <v>0</v>
      </c>
      <c r="X38" s="40">
        <f t="shared" ref="X38" si="18">IFERROR((R38*100%)/Q38,"-")</f>
        <v>0</v>
      </c>
      <c r="Y38" s="40">
        <f t="shared" ref="Y38" si="19">IFERROR((T38*100%)/S38,"-")</f>
        <v>0</v>
      </c>
      <c r="Z38" s="40">
        <f t="shared" ref="Z38" si="20">IFERROR((V38*100%)/U38,"-")</f>
        <v>0</v>
      </c>
      <c r="AA38" s="40">
        <f t="shared" si="16"/>
        <v>0</v>
      </c>
      <c r="AC38" s="101"/>
      <c r="AD38" s="285"/>
      <c r="AE38" s="195"/>
      <c r="AF38" s="227"/>
    </row>
    <row r="39" spans="1:32" ht="98.25" customHeight="1">
      <c r="A39" s="1056"/>
      <c r="B39" s="855"/>
      <c r="C39" s="855"/>
      <c r="D39" s="855"/>
      <c r="E39" s="855"/>
      <c r="F39" s="855"/>
      <c r="G39" s="856"/>
      <c r="H39" s="856"/>
      <c r="I39" s="855"/>
      <c r="J39" s="39" t="s">
        <v>274</v>
      </c>
      <c r="K39" s="310" t="s">
        <v>819</v>
      </c>
      <c r="L39" s="39" t="s">
        <v>235</v>
      </c>
      <c r="M39" s="453">
        <v>1</v>
      </c>
      <c r="N39" s="44">
        <v>1</v>
      </c>
      <c r="O39" s="244">
        <v>1</v>
      </c>
      <c r="P39" s="191"/>
      <c r="Q39" s="244">
        <v>1</v>
      </c>
      <c r="R39" s="191"/>
      <c r="S39" s="244">
        <v>1</v>
      </c>
      <c r="T39" s="191"/>
      <c r="U39" s="244">
        <v>1</v>
      </c>
      <c r="V39" s="112"/>
      <c r="W39" s="40">
        <f>IFERROR((P39*100%)/O39,"-")</f>
        <v>0</v>
      </c>
      <c r="X39" s="40">
        <f>IFERROR((R39*100%)/Q39,"-")</f>
        <v>0</v>
      </c>
      <c r="Y39" s="40">
        <f>IFERROR((T39*100%)/S39,"-")</f>
        <v>0</v>
      </c>
      <c r="Z39" s="40">
        <f>IFERROR((V39*100%)/U39,"-")</f>
        <v>0</v>
      </c>
      <c r="AA39" s="40">
        <f>IFERROR(AVERAGE(W39:Z39),"-")</f>
        <v>0</v>
      </c>
      <c r="AC39" s="101"/>
      <c r="AD39" s="647"/>
      <c r="AE39" s="195"/>
      <c r="AF39" s="227"/>
    </row>
    <row r="40" spans="1:32" ht="98.25" customHeight="1">
      <c r="A40" s="1057"/>
      <c r="B40" s="855"/>
      <c r="C40" s="855"/>
      <c r="D40" s="855"/>
      <c r="E40" s="855"/>
      <c r="F40" s="855"/>
      <c r="G40" s="856"/>
      <c r="H40" s="856"/>
      <c r="I40" s="855"/>
      <c r="J40" s="692" t="s">
        <v>599</v>
      </c>
      <c r="K40" s="692" t="s">
        <v>600</v>
      </c>
      <c r="L40" s="692" t="s">
        <v>998</v>
      </c>
      <c r="M40" s="692">
        <v>90</v>
      </c>
      <c r="N40" s="692" t="s">
        <v>601</v>
      </c>
      <c r="O40" s="565">
        <v>0.9</v>
      </c>
      <c r="P40" s="191"/>
      <c r="Q40" s="565">
        <v>0.9</v>
      </c>
      <c r="R40" s="210"/>
      <c r="S40" s="565">
        <v>0.9</v>
      </c>
      <c r="T40" s="210"/>
      <c r="U40" s="565">
        <v>0.9</v>
      </c>
      <c r="V40" s="332"/>
      <c r="W40" s="40" t="str">
        <f>IF(P40,IF(P40&lt;30%,0%,IF(P40&lt;55%,59%,IF(P40&lt;90%,79%,IF(P40&gt;=90%,100%)))),"-")</f>
        <v>-</v>
      </c>
      <c r="X40" s="40" t="str">
        <f>IF(R40,IF(R40&lt;30%,0%,IF(R40&lt;55%,59%,IF(R40&lt;90%,79%,IF(R40&gt;=90%,100%)))),"-")</f>
        <v>-</v>
      </c>
      <c r="Y40" s="40" t="str">
        <f>IF(T40,IF(T40&lt;30%,0%,IF(T40&lt;55%,59%,IF(T40&lt;90%,79%,IF(T40&gt;=90%,100%)))),"-")</f>
        <v>-</v>
      </c>
      <c r="Z40" s="40" t="str">
        <f>IF(V40,IF(V40&lt;30%,0%,IF(V40&lt;55%,59%,IF(V40&lt;90%,79%,IF(V40&gt;=90%,100%)))),"-")</f>
        <v>-</v>
      </c>
      <c r="AA40" s="40" t="str">
        <f t="shared" ref="AA40" si="21">IFERROR(AVERAGE(W40:Z40),"-")</f>
        <v>-</v>
      </c>
      <c r="AC40" s="101"/>
      <c r="AD40" s="647"/>
      <c r="AE40" s="195"/>
      <c r="AF40" s="227"/>
    </row>
    <row r="41" spans="1:32" ht="57.75" customHeight="1">
      <c r="A41" s="942" t="s">
        <v>332</v>
      </c>
      <c r="B41" s="943"/>
      <c r="C41" s="943"/>
      <c r="D41" s="943"/>
      <c r="E41" s="943"/>
      <c r="F41" s="943"/>
      <c r="G41" s="943"/>
      <c r="H41" s="943"/>
      <c r="I41" s="943"/>
      <c r="J41" s="1058" t="s">
        <v>432</v>
      </c>
      <c r="K41" s="1059"/>
      <c r="L41" s="1059"/>
      <c r="M41" s="1059"/>
      <c r="N41" s="1060"/>
      <c r="O41" s="181"/>
      <c r="P41" s="181"/>
      <c r="Q41" s="181"/>
      <c r="R41" s="181"/>
      <c r="S41" s="181"/>
      <c r="T41" s="181"/>
      <c r="U41" s="181"/>
      <c r="V41" s="181"/>
      <c r="W41" s="219">
        <f t="shared" ref="W41:Z41" si="22">AVERAGE(W33:W40)</f>
        <v>0</v>
      </c>
      <c r="X41" s="219">
        <f t="shared" si="22"/>
        <v>0</v>
      </c>
      <c r="Y41" s="219">
        <f t="shared" si="22"/>
        <v>0</v>
      </c>
      <c r="Z41" s="219">
        <f t="shared" si="22"/>
        <v>0</v>
      </c>
      <c r="AA41" s="219">
        <f>AVERAGE(AA33:AA40)</f>
        <v>0</v>
      </c>
      <c r="AC41" s="101"/>
      <c r="AD41" s="285"/>
      <c r="AE41" s="195"/>
      <c r="AF41" s="227"/>
    </row>
  </sheetData>
  <mergeCells count="95">
    <mergeCell ref="A41:I41"/>
    <mergeCell ref="J41:N41"/>
    <mergeCell ref="L1:O1"/>
    <mergeCell ref="L2:L3"/>
    <mergeCell ref="M2:S2"/>
    <mergeCell ref="A4:A8"/>
    <mergeCell ref="B4:B8"/>
    <mergeCell ref="C4:C8"/>
    <mergeCell ref="D4:D8"/>
    <mergeCell ref="G2:G3"/>
    <mergeCell ref="H2:H3"/>
    <mergeCell ref="I2:I3"/>
    <mergeCell ref="J2:J3"/>
    <mergeCell ref="K2:K3"/>
    <mergeCell ref="A2:A3"/>
    <mergeCell ref="B2:B3"/>
    <mergeCell ref="C2:C3"/>
    <mergeCell ref="D2:D3"/>
    <mergeCell ref="E2:E3"/>
    <mergeCell ref="F2:F3"/>
    <mergeCell ref="E17:E18"/>
    <mergeCell ref="F17:F18"/>
    <mergeCell ref="E10:E11"/>
    <mergeCell ref="F10:F11"/>
    <mergeCell ref="E13:E14"/>
    <mergeCell ref="F13:F14"/>
    <mergeCell ref="C9:C15"/>
    <mergeCell ref="D9:D15"/>
    <mergeCell ref="C17:C18"/>
    <mergeCell ref="D17:D18"/>
    <mergeCell ref="C16:D16"/>
    <mergeCell ref="C21:C22"/>
    <mergeCell ref="D21:D22"/>
    <mergeCell ref="E21:E22"/>
    <mergeCell ref="E19:E20"/>
    <mergeCell ref="F19:F20"/>
    <mergeCell ref="J31:J32"/>
    <mergeCell ref="A31:A32"/>
    <mergeCell ref="B31:B32"/>
    <mergeCell ref="C31:C32"/>
    <mergeCell ref="D31:D32"/>
    <mergeCell ref="E31:E32"/>
    <mergeCell ref="F31:F32"/>
    <mergeCell ref="G31:G32"/>
    <mergeCell ref="E23:E24"/>
    <mergeCell ref="G17:G18"/>
    <mergeCell ref="H17:H18"/>
    <mergeCell ref="H31:H32"/>
    <mergeCell ref="I31:I32"/>
    <mergeCell ref="F23:F24"/>
    <mergeCell ref="G23:G24"/>
    <mergeCell ref="H23:H24"/>
    <mergeCell ref="I23:I24"/>
    <mergeCell ref="A27:J27"/>
    <mergeCell ref="A26:L26"/>
    <mergeCell ref="B23:B25"/>
    <mergeCell ref="A23:A25"/>
    <mergeCell ref="C23:C25"/>
    <mergeCell ref="A21:A22"/>
    <mergeCell ref="B21:B22"/>
    <mergeCell ref="AD2:AF2"/>
    <mergeCell ref="W31:AA31"/>
    <mergeCell ref="G10:G11"/>
    <mergeCell ref="H10:H11"/>
    <mergeCell ref="I10:I11"/>
    <mergeCell ref="G13:G14"/>
    <mergeCell ref="H13:H14"/>
    <mergeCell ref="I13:I14"/>
    <mergeCell ref="L31:L32"/>
    <mergeCell ref="U2:Y2"/>
    <mergeCell ref="M31:M32"/>
    <mergeCell ref="N31:N32"/>
    <mergeCell ref="O31:V31"/>
    <mergeCell ref="K31:K32"/>
    <mergeCell ref="A28:J30"/>
    <mergeCell ref="D23:D24"/>
    <mergeCell ref="A19:A20"/>
    <mergeCell ref="B19:B20"/>
    <mergeCell ref="C19:C20"/>
    <mergeCell ref="D19:D20"/>
    <mergeCell ref="I17:I18"/>
    <mergeCell ref="G19:G20"/>
    <mergeCell ref="H19:H20"/>
    <mergeCell ref="I19:I20"/>
    <mergeCell ref="A9:A18"/>
    <mergeCell ref="B9:B18"/>
    <mergeCell ref="A33:A40"/>
    <mergeCell ref="B33:B40"/>
    <mergeCell ref="C33:C40"/>
    <mergeCell ref="I33:I40"/>
    <mergeCell ref="D33:D40"/>
    <mergeCell ref="E33:E40"/>
    <mergeCell ref="F33:F40"/>
    <mergeCell ref="G33:G40"/>
    <mergeCell ref="H33:H40"/>
  </mergeCells>
  <conditionalFormatting sqref="U26:X26 U21:Y25 W33:AA39 U4:Y18">
    <cfRule type="cellIs" dxfId="523" priority="254" operator="lessThan">
      <formula>0.6</formula>
    </cfRule>
    <cfRule type="cellIs" dxfId="522" priority="255" operator="between">
      <formula>60%</formula>
      <formula>79%</formula>
    </cfRule>
    <cfRule type="cellIs" dxfId="521" priority="256" operator="between">
      <formula>80%</formula>
      <formula>100%</formula>
    </cfRule>
  </conditionalFormatting>
  <conditionalFormatting sqref="U20:X20">
    <cfRule type="cellIs" dxfId="520" priority="92" operator="lessThan">
      <formula>0.6</formula>
    </cfRule>
    <cfRule type="cellIs" dxfId="519" priority="93" operator="between">
      <formula>60%</formula>
      <formula>79%</formula>
    </cfRule>
    <cfRule type="cellIs" dxfId="518" priority="94" operator="between">
      <formula>80%</formula>
      <formula>100%</formula>
    </cfRule>
  </conditionalFormatting>
  <conditionalFormatting sqref="U20:X20">
    <cfRule type="cellIs" dxfId="517" priority="89" operator="lessThan">
      <formula>0.6</formula>
    </cfRule>
    <cfRule type="cellIs" dxfId="516" priority="90" operator="between">
      <formula>60%</formula>
      <formula>79%</formula>
    </cfRule>
    <cfRule type="cellIs" dxfId="515" priority="91" operator="between">
      <formula>80%</formula>
      <formula>100%</formula>
    </cfRule>
  </conditionalFormatting>
  <conditionalFormatting sqref="U20:X20">
    <cfRule type="cellIs" dxfId="514" priority="86" operator="lessThan">
      <formula>0.6</formula>
    </cfRule>
    <cfRule type="cellIs" dxfId="513" priority="87" operator="between">
      <formula>60%</formula>
      <formula>79%</formula>
    </cfRule>
    <cfRule type="cellIs" dxfId="512" priority="88" operator="between">
      <formula>80%</formula>
      <formula>100%</formula>
    </cfRule>
  </conditionalFormatting>
  <conditionalFormatting sqref="U20:X20">
    <cfRule type="cellIs" dxfId="511" priority="83" operator="lessThan">
      <formula>0.6</formula>
    </cfRule>
    <cfRule type="cellIs" dxfId="510" priority="84" operator="between">
      <formula>60%</formula>
      <formula>79%</formula>
    </cfRule>
    <cfRule type="cellIs" dxfId="509" priority="85" operator="between">
      <formula>80%</formula>
      <formula>100%</formula>
    </cfRule>
  </conditionalFormatting>
  <conditionalFormatting sqref="U20:X20">
    <cfRule type="cellIs" dxfId="508" priority="80" operator="lessThan">
      <formula>0.6</formula>
    </cfRule>
    <cfRule type="cellIs" dxfId="507" priority="81" operator="between">
      <formula>60%</formula>
      <formula>79%</formula>
    </cfRule>
    <cfRule type="cellIs" dxfId="506" priority="82" operator="between">
      <formula>80%</formula>
      <formula>100%</formula>
    </cfRule>
  </conditionalFormatting>
  <conditionalFormatting sqref="U20:X20">
    <cfRule type="cellIs" dxfId="505" priority="77" operator="lessThan">
      <formula>0.6</formula>
    </cfRule>
    <cfRule type="cellIs" dxfId="504" priority="78" operator="between">
      <formula>60%</formula>
      <formula>79%</formula>
    </cfRule>
    <cfRule type="cellIs" dxfId="503" priority="79" operator="between">
      <formula>80%</formula>
      <formula>100%</formula>
    </cfRule>
  </conditionalFormatting>
  <conditionalFormatting sqref="U20:X20">
    <cfRule type="cellIs" dxfId="502" priority="74" operator="lessThan">
      <formula>0.6</formula>
    </cfRule>
    <cfRule type="cellIs" dxfId="501" priority="75" operator="between">
      <formula>60%</formula>
      <formula>79%</formula>
    </cfRule>
    <cfRule type="cellIs" dxfId="500" priority="76" operator="between">
      <formula>80%</formula>
      <formula>100%</formula>
    </cfRule>
  </conditionalFormatting>
  <conditionalFormatting sqref="U20:X20">
    <cfRule type="cellIs" dxfId="499" priority="71" operator="lessThan">
      <formula>0.6</formula>
    </cfRule>
    <cfRule type="cellIs" dxfId="498" priority="72" operator="between">
      <formula>60%</formula>
      <formula>79%</formula>
    </cfRule>
    <cfRule type="cellIs" dxfId="497" priority="73" operator="between">
      <formula>80%</formula>
      <formula>100%</formula>
    </cfRule>
  </conditionalFormatting>
  <conditionalFormatting sqref="U20:X20">
    <cfRule type="cellIs" dxfId="496" priority="68" operator="lessThan">
      <formula>0.6</formula>
    </cfRule>
    <cfRule type="cellIs" dxfId="495" priority="69" operator="between">
      <formula>60%</formula>
      <formula>79%</formula>
    </cfRule>
    <cfRule type="cellIs" dxfId="494" priority="70" operator="between">
      <formula>80%</formula>
      <formula>100%</formula>
    </cfRule>
  </conditionalFormatting>
  <conditionalFormatting sqref="U20:X20">
    <cfRule type="cellIs" dxfId="493" priority="65" operator="lessThan">
      <formula>0.6</formula>
    </cfRule>
    <cfRule type="cellIs" dxfId="492" priority="66" operator="between">
      <formula>60%</formula>
      <formula>79%</formula>
    </cfRule>
    <cfRule type="cellIs" dxfId="491" priority="67" operator="between">
      <formula>80%</formula>
      <formula>100%</formula>
    </cfRule>
  </conditionalFormatting>
  <conditionalFormatting sqref="U20:X20">
    <cfRule type="cellIs" dxfId="490" priority="62" operator="lessThan">
      <formula>0.6</formula>
    </cfRule>
    <cfRule type="cellIs" dxfId="489" priority="63" operator="between">
      <formula>60%</formula>
      <formula>79%</formula>
    </cfRule>
    <cfRule type="cellIs" dxfId="488" priority="64" operator="between">
      <formula>80%</formula>
      <formula>100%</formula>
    </cfRule>
  </conditionalFormatting>
  <conditionalFormatting sqref="U20:X20">
    <cfRule type="cellIs" dxfId="487" priority="59" operator="lessThan">
      <formula>0.6</formula>
    </cfRule>
    <cfRule type="cellIs" dxfId="486" priority="60" operator="between">
      <formula>60%</formula>
      <formula>79%</formula>
    </cfRule>
    <cfRule type="cellIs" dxfId="485" priority="61" operator="between">
      <formula>80%</formula>
      <formula>100%</formula>
    </cfRule>
  </conditionalFormatting>
  <conditionalFormatting sqref="U20:X20">
    <cfRule type="cellIs" dxfId="484" priority="56" operator="lessThan">
      <formula>0.6</formula>
    </cfRule>
    <cfRule type="cellIs" dxfId="483" priority="57" operator="between">
      <formula>60%</formula>
      <formula>79%</formula>
    </cfRule>
    <cfRule type="cellIs" dxfId="482" priority="58" operator="between">
      <formula>80%</formula>
      <formula>100%</formula>
    </cfRule>
  </conditionalFormatting>
  <conditionalFormatting sqref="U20:X20">
    <cfRule type="cellIs" dxfId="481" priority="53" operator="lessThan">
      <formula>0.6</formula>
    </cfRule>
    <cfRule type="cellIs" dxfId="480" priority="54" operator="between">
      <formula>60%</formula>
      <formula>79%</formula>
    </cfRule>
    <cfRule type="cellIs" dxfId="479" priority="55" operator="between">
      <formula>80%</formula>
      <formula>100%</formula>
    </cfRule>
  </conditionalFormatting>
  <conditionalFormatting sqref="U20:X20">
    <cfRule type="cellIs" dxfId="478" priority="50" operator="lessThan">
      <formula>0.6</formula>
    </cfRule>
    <cfRule type="cellIs" dxfId="477" priority="51" operator="between">
      <formula>60%</formula>
      <formula>79%</formula>
    </cfRule>
    <cfRule type="cellIs" dxfId="476" priority="52" operator="between">
      <formula>80%</formula>
      <formula>100%</formula>
    </cfRule>
  </conditionalFormatting>
  <conditionalFormatting sqref="U20:X20">
    <cfRule type="cellIs" dxfId="475" priority="47" operator="lessThan">
      <formula>0.6</formula>
    </cfRule>
    <cfRule type="cellIs" dxfId="474" priority="48" operator="between">
      <formula>60%</formula>
      <formula>79%</formula>
    </cfRule>
    <cfRule type="cellIs" dxfId="473" priority="49" operator="between">
      <formula>80%</formula>
      <formula>100%</formula>
    </cfRule>
  </conditionalFormatting>
  <conditionalFormatting sqref="U20:X20">
    <cfRule type="cellIs" dxfId="472" priority="44" operator="lessThan">
      <formula>0.6</formula>
    </cfRule>
    <cfRule type="cellIs" dxfId="471" priority="45" operator="between">
      <formula>60%</formula>
      <formula>79%</formula>
    </cfRule>
    <cfRule type="cellIs" dxfId="470" priority="46" operator="between">
      <formula>80%</formula>
      <formula>100%</formula>
    </cfRule>
  </conditionalFormatting>
  <conditionalFormatting sqref="U20:X20">
    <cfRule type="cellIs" dxfId="469" priority="41" operator="lessThan">
      <formula>0.6</formula>
    </cfRule>
    <cfRule type="cellIs" dxfId="468" priority="42" operator="between">
      <formula>60%</formula>
      <formula>79%</formula>
    </cfRule>
    <cfRule type="cellIs" dxfId="467" priority="43" operator="between">
      <formula>80%</formula>
      <formula>100%</formula>
    </cfRule>
  </conditionalFormatting>
  <conditionalFormatting sqref="U20:X20">
    <cfRule type="cellIs" dxfId="466" priority="38" operator="lessThan">
      <formula>0.6</formula>
    </cfRule>
    <cfRule type="cellIs" dxfId="465" priority="39" operator="between">
      <formula>60%</formula>
      <formula>79%</formula>
    </cfRule>
    <cfRule type="cellIs" dxfId="464" priority="40" operator="between">
      <formula>80%</formula>
      <formula>100%</formula>
    </cfRule>
  </conditionalFormatting>
  <conditionalFormatting sqref="U20:X20">
    <cfRule type="cellIs" dxfId="463" priority="35" operator="lessThan">
      <formula>0.6</formula>
    </cfRule>
    <cfRule type="cellIs" dxfId="462" priority="36" operator="between">
      <formula>60%</formula>
      <formula>79%</formula>
    </cfRule>
    <cfRule type="cellIs" dxfId="461" priority="37" operator="between">
      <formula>80%</formula>
      <formula>100%</formula>
    </cfRule>
  </conditionalFormatting>
  <conditionalFormatting sqref="U20:X20">
    <cfRule type="cellIs" dxfId="460" priority="32" operator="lessThan">
      <formula>0.6</formula>
    </cfRule>
    <cfRule type="cellIs" dxfId="459" priority="33" operator="between">
      <formula>60%</formula>
      <formula>79%</formula>
    </cfRule>
    <cfRule type="cellIs" dxfId="458" priority="34" operator="between">
      <formula>80%</formula>
      <formula>100%</formula>
    </cfRule>
  </conditionalFormatting>
  <conditionalFormatting sqref="U20:X20">
    <cfRule type="cellIs" dxfId="457" priority="29" operator="lessThan">
      <formula>0.6</formula>
    </cfRule>
    <cfRule type="cellIs" dxfId="456" priority="30" operator="between">
      <formula>60%</formula>
      <formula>79%</formula>
    </cfRule>
    <cfRule type="cellIs" dxfId="455" priority="31" operator="between">
      <formula>80%</formula>
      <formula>100%</formula>
    </cfRule>
  </conditionalFormatting>
  <conditionalFormatting sqref="U20:X20">
    <cfRule type="cellIs" dxfId="454" priority="26" operator="lessThan">
      <formula>0.6</formula>
    </cfRule>
    <cfRule type="cellIs" dxfId="453" priority="27" operator="between">
      <formula>60%</formula>
      <formula>79%</formula>
    </cfRule>
    <cfRule type="cellIs" dxfId="452" priority="28" operator="between">
      <formula>80%</formula>
      <formula>100%</formula>
    </cfRule>
  </conditionalFormatting>
  <conditionalFormatting sqref="U20:X20">
    <cfRule type="cellIs" dxfId="451" priority="23" operator="lessThan">
      <formula>0.6</formula>
    </cfRule>
    <cfRule type="cellIs" dxfId="450" priority="24" operator="between">
      <formula>60%</formula>
      <formula>79%</formula>
    </cfRule>
    <cfRule type="cellIs" dxfId="449" priority="25" operator="between">
      <formula>80%</formula>
      <formula>100%</formula>
    </cfRule>
  </conditionalFormatting>
  <conditionalFormatting sqref="U20:X20">
    <cfRule type="cellIs" dxfId="448" priority="20" operator="lessThan">
      <formula>0.6</formula>
    </cfRule>
    <cfRule type="cellIs" dxfId="447" priority="21" operator="between">
      <formula>60%</formula>
      <formula>79%</formula>
    </cfRule>
    <cfRule type="cellIs" dxfId="446" priority="22" operator="between">
      <formula>80%</formula>
      <formula>100%</formula>
    </cfRule>
  </conditionalFormatting>
  <conditionalFormatting sqref="U20:X20">
    <cfRule type="cellIs" dxfId="445" priority="17" operator="lessThan">
      <formula>0.6</formula>
    </cfRule>
    <cfRule type="cellIs" dxfId="444" priority="18" operator="between">
      <formula>60%</formula>
      <formula>79%</formula>
    </cfRule>
    <cfRule type="cellIs" dxfId="443" priority="19" operator="between">
      <formula>80%</formula>
      <formula>100%</formula>
    </cfRule>
  </conditionalFormatting>
  <conditionalFormatting sqref="U20:X20">
    <cfRule type="cellIs" dxfId="442" priority="14" operator="lessThan">
      <formula>0.6</formula>
    </cfRule>
    <cfRule type="cellIs" dxfId="441" priority="15" operator="between">
      <formula>60%</formula>
      <formula>79%</formula>
    </cfRule>
    <cfRule type="cellIs" dxfId="440" priority="16" operator="between">
      <formula>80%</formula>
      <formula>100%</formula>
    </cfRule>
  </conditionalFormatting>
  <conditionalFormatting sqref="U20:X20">
    <cfRule type="cellIs" dxfId="439" priority="11" operator="lessThan">
      <formula>0.6</formula>
    </cfRule>
    <cfRule type="cellIs" dxfId="438" priority="12" operator="between">
      <formula>60%</formula>
      <formula>79%</formula>
    </cfRule>
    <cfRule type="cellIs" dxfId="437" priority="13" operator="between">
      <formula>80%</formula>
      <formula>100%</formula>
    </cfRule>
  </conditionalFormatting>
  <conditionalFormatting sqref="U20:X20">
    <cfRule type="cellIs" dxfId="436" priority="8" operator="lessThan">
      <formula>0.6</formula>
    </cfRule>
    <cfRule type="cellIs" dxfId="435" priority="9" operator="between">
      <formula>60%</formula>
      <formula>79%</formula>
    </cfRule>
    <cfRule type="cellIs" dxfId="434" priority="10" operator="between">
      <formula>80%</formula>
      <formula>100%</formula>
    </cfRule>
  </conditionalFormatting>
  <conditionalFormatting sqref="U19:Y19">
    <cfRule type="cellIs" dxfId="433" priority="101" operator="lessThan">
      <formula>0.6</formula>
    </cfRule>
    <cfRule type="cellIs" dxfId="432" priority="102" operator="between">
      <formula>60%</formula>
      <formula>79%</formula>
    </cfRule>
    <cfRule type="cellIs" dxfId="431" priority="103" operator="between">
      <formula>80%</formula>
      <formula>100%</formula>
    </cfRule>
  </conditionalFormatting>
  <conditionalFormatting sqref="U20:X20">
    <cfRule type="cellIs" dxfId="430" priority="95" operator="lessThan">
      <formula>0.6</formula>
    </cfRule>
    <cfRule type="cellIs" dxfId="429" priority="96" operator="between">
      <formula>60%</formula>
      <formula>79%</formula>
    </cfRule>
    <cfRule type="cellIs" dxfId="428" priority="97" operator="between">
      <formula>80%</formula>
      <formula>100%</formula>
    </cfRule>
  </conditionalFormatting>
  <conditionalFormatting sqref="Y20">
    <cfRule type="cellIs" dxfId="427" priority="98" operator="lessThan">
      <formula>0.6</formula>
    </cfRule>
    <cfRule type="cellIs" dxfId="426" priority="99" operator="between">
      <formula>60%</formula>
      <formula>79%</formula>
    </cfRule>
    <cfRule type="cellIs" dxfId="425" priority="100" operator="between">
      <formula>80%</formula>
      <formula>100%</formula>
    </cfRule>
  </conditionalFormatting>
  <conditionalFormatting sqref="AA40">
    <cfRule type="cellIs" dxfId="424" priority="5" operator="lessThan">
      <formula>0.6</formula>
    </cfRule>
    <cfRule type="cellIs" dxfId="423" priority="6" operator="between">
      <formula>60%</formula>
      <formula>79%</formula>
    </cfRule>
    <cfRule type="cellIs" dxfId="422" priority="7" operator="between">
      <formula>80%</formula>
      <formula>100%</formula>
    </cfRule>
  </conditionalFormatting>
  <conditionalFormatting sqref="W40:Z40">
    <cfRule type="cellIs" dxfId="421" priority="1" operator="lessThanOrEqual">
      <formula>55%</formula>
    </cfRule>
    <cfRule type="cellIs" dxfId="420" priority="2" operator="between">
      <formula>30%</formula>
      <formula>55%</formula>
    </cfRule>
    <cfRule type="cellIs" dxfId="419" priority="3" operator="between">
      <formula>56%</formula>
      <formula>79%</formula>
    </cfRule>
    <cfRule type="cellIs" dxfId="418" priority="4" operator="greaterThanOrEqual">
      <formula>80%</formula>
    </cfRule>
  </conditionalFormatting>
  <hyperlinks>
    <hyperlink ref="L1:O1" location="Inicio!A1" display="INICIO"/>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sheetPr>
    <tabColor theme="9" tint="0.59999389629810485"/>
  </sheetPr>
  <dimension ref="A1:AF42"/>
  <sheetViews>
    <sheetView topLeftCell="G25" zoomScaleNormal="100" workbookViewId="0">
      <selection activeCell="P35" sqref="P35"/>
    </sheetView>
  </sheetViews>
  <sheetFormatPr baseColWidth="10" defaultColWidth="11.44140625" defaultRowHeight="13.8"/>
  <cols>
    <col min="1" max="3" width="11.44140625" style="37"/>
    <col min="4" max="4" width="14.88671875" style="37" customWidth="1"/>
    <col min="5" max="7" width="11.44140625" style="37"/>
    <col min="8" max="8" width="14.33203125" style="37" customWidth="1"/>
    <col min="9" max="9" width="16.33203125" style="37" customWidth="1"/>
    <col min="10" max="10" width="21.88671875" style="37" customWidth="1"/>
    <col min="11" max="11" width="23.44140625" style="37" customWidth="1"/>
    <col min="12" max="12" width="13.44140625" style="37" customWidth="1"/>
    <col min="13" max="13" width="11.44140625" style="37"/>
    <col min="14" max="14" width="11.5546875" style="37" customWidth="1"/>
    <col min="15" max="15" width="11.44140625" style="37"/>
    <col min="16" max="16" width="11.5546875" style="37" customWidth="1"/>
    <col min="17" max="17" width="11.44140625" style="37"/>
    <col min="18" max="18" width="11.5546875" style="37" customWidth="1"/>
    <col min="19" max="19" width="11.44140625" style="37"/>
    <col min="20" max="20" width="13.33203125" style="37" customWidth="1"/>
    <col min="21" max="21" width="19.109375" style="37" customWidth="1"/>
    <col min="22" max="22" width="18.5546875" style="37" customWidth="1"/>
    <col min="23" max="25" width="19.109375" style="37" customWidth="1"/>
    <col min="26" max="26" width="14.109375" style="37" customWidth="1"/>
    <col min="27" max="27" width="19.33203125" style="37" customWidth="1"/>
    <col min="28" max="28" width="100" style="37" customWidth="1"/>
    <col min="29" max="29" width="38.44140625" style="37" customWidth="1"/>
    <col min="30" max="30" width="28.5546875" style="37" customWidth="1"/>
    <col min="31" max="31" width="24.44140625" style="37" customWidth="1"/>
    <col min="32" max="32" width="25.109375" style="37" customWidth="1"/>
    <col min="33" max="16384" width="11.44140625" style="37"/>
  </cols>
  <sheetData>
    <row r="1" spans="1:32" ht="42" customHeight="1">
      <c r="L1" s="826" t="s">
        <v>479</v>
      </c>
      <c r="M1" s="866"/>
      <c r="N1" s="866"/>
      <c r="O1" s="866"/>
    </row>
    <row r="2" spans="1:32" ht="50.25" customHeight="1">
      <c r="A2" s="793" t="s">
        <v>670</v>
      </c>
      <c r="B2" s="793" t="s">
        <v>668</v>
      </c>
      <c r="C2" s="793" t="s">
        <v>340</v>
      </c>
      <c r="D2" s="793" t="s">
        <v>0</v>
      </c>
      <c r="E2" s="793" t="s">
        <v>666</v>
      </c>
      <c r="F2" s="793" t="s">
        <v>652</v>
      </c>
      <c r="G2" s="793" t="s">
        <v>1</v>
      </c>
      <c r="H2" s="793" t="s">
        <v>645</v>
      </c>
      <c r="I2" s="793" t="s">
        <v>125</v>
      </c>
      <c r="J2" s="793" t="s">
        <v>667</v>
      </c>
      <c r="K2" s="793" t="s">
        <v>126</v>
      </c>
      <c r="L2" s="793" t="s">
        <v>2</v>
      </c>
      <c r="M2" s="815" t="s">
        <v>3</v>
      </c>
      <c r="N2" s="816"/>
      <c r="O2" s="816"/>
      <c r="P2" s="816"/>
      <c r="Q2" s="816"/>
      <c r="R2" s="816"/>
      <c r="S2" s="817"/>
      <c r="T2" s="38"/>
      <c r="U2" s="818" t="s">
        <v>1007</v>
      </c>
      <c r="V2" s="819"/>
      <c r="W2" s="819"/>
      <c r="X2" s="819"/>
      <c r="Y2" s="820"/>
      <c r="AC2" s="653" t="s">
        <v>1004</v>
      </c>
      <c r="AD2" s="948" t="s">
        <v>570</v>
      </c>
      <c r="AE2" s="948"/>
      <c r="AF2" s="948"/>
    </row>
    <row r="3" spans="1:32" ht="54.75" customHeight="1">
      <c r="A3" s="794"/>
      <c r="B3" s="794"/>
      <c r="C3" s="794"/>
      <c r="D3" s="794"/>
      <c r="E3" s="794"/>
      <c r="F3" s="794"/>
      <c r="G3" s="794"/>
      <c r="H3" s="794"/>
      <c r="I3" s="794"/>
      <c r="J3" s="794"/>
      <c r="K3" s="794"/>
      <c r="L3" s="794"/>
      <c r="M3" s="38" t="s">
        <v>143</v>
      </c>
      <c r="N3" s="38" t="s">
        <v>145</v>
      </c>
      <c r="O3" s="38" t="s">
        <v>144</v>
      </c>
      <c r="P3" s="38" t="s">
        <v>146</v>
      </c>
      <c r="Q3" s="38" t="s">
        <v>147</v>
      </c>
      <c r="R3" s="38" t="s">
        <v>148</v>
      </c>
      <c r="S3" s="38" t="s">
        <v>149</v>
      </c>
      <c r="T3" s="38" t="s">
        <v>150</v>
      </c>
      <c r="U3" s="38" t="s">
        <v>459</v>
      </c>
      <c r="V3" s="38" t="s">
        <v>454</v>
      </c>
      <c r="W3" s="38" t="s">
        <v>455</v>
      </c>
      <c r="X3" s="38" t="s">
        <v>456</v>
      </c>
      <c r="Y3" s="38" t="s">
        <v>457</v>
      </c>
      <c r="AC3" s="651" t="s">
        <v>1005</v>
      </c>
      <c r="AD3" s="650" t="s">
        <v>573</v>
      </c>
      <c r="AE3" s="571" t="s">
        <v>572</v>
      </c>
      <c r="AF3" s="571" t="s">
        <v>571</v>
      </c>
    </row>
    <row r="4" spans="1:32" ht="116.25" customHeight="1">
      <c r="A4" s="791" t="s">
        <v>973</v>
      </c>
      <c r="B4" s="870" t="s">
        <v>4</v>
      </c>
      <c r="C4" s="870" t="s">
        <v>5</v>
      </c>
      <c r="D4" s="870" t="s">
        <v>319</v>
      </c>
      <c r="E4" s="526" t="s">
        <v>7</v>
      </c>
      <c r="F4" s="526" t="s">
        <v>8</v>
      </c>
      <c r="G4" s="453">
        <v>0.95</v>
      </c>
      <c r="H4" s="457">
        <v>1</v>
      </c>
      <c r="I4" s="526" t="s">
        <v>634</v>
      </c>
      <c r="J4" s="507" t="s">
        <v>766</v>
      </c>
      <c r="K4" s="507" t="s">
        <v>921</v>
      </c>
      <c r="L4" s="39" t="s">
        <v>129</v>
      </c>
      <c r="M4" s="84">
        <v>1</v>
      </c>
      <c r="N4" s="602"/>
      <c r="O4" s="84">
        <v>1</v>
      </c>
      <c r="P4" s="602"/>
      <c r="Q4" s="84">
        <v>1</v>
      </c>
      <c r="R4" s="602"/>
      <c r="S4" s="84">
        <v>1</v>
      </c>
      <c r="T4" s="613"/>
      <c r="U4" s="95">
        <f>IFERROR((N4*100%)/M4,"-")</f>
        <v>0</v>
      </c>
      <c r="V4" s="95">
        <f>IFERROR((P4*100%)/O4,"-")</f>
        <v>0</v>
      </c>
      <c r="W4" s="95">
        <f>IFERROR((R4*100%)/Q4,"-")</f>
        <v>0</v>
      </c>
      <c r="X4" s="95">
        <f>IFERROR((T4*100%)/S4,"-")</f>
        <v>0</v>
      </c>
      <c r="Y4" s="95">
        <f>IFERROR(AVERAGE(U4:X4),"-")</f>
        <v>0</v>
      </c>
      <c r="AC4" s="101"/>
      <c r="AD4" s="278"/>
      <c r="AE4" s="195"/>
      <c r="AF4" s="195"/>
    </row>
    <row r="5" spans="1:32" ht="116.25" customHeight="1">
      <c r="A5" s="792"/>
      <c r="B5" s="870"/>
      <c r="C5" s="870"/>
      <c r="D5" s="870"/>
      <c r="E5" s="736" t="s">
        <v>6</v>
      </c>
      <c r="F5" s="734" t="s">
        <v>764</v>
      </c>
      <c r="G5" s="453">
        <v>0.45</v>
      </c>
      <c r="H5" s="457">
        <v>0.8</v>
      </c>
      <c r="I5" s="734" t="s">
        <v>1046</v>
      </c>
      <c r="J5" s="733" t="s">
        <v>765</v>
      </c>
      <c r="K5" s="733" t="s">
        <v>763</v>
      </c>
      <c r="L5" s="734" t="s">
        <v>129</v>
      </c>
      <c r="M5" s="84">
        <v>1</v>
      </c>
      <c r="N5" s="602"/>
      <c r="O5" s="84">
        <v>1</v>
      </c>
      <c r="P5" s="602"/>
      <c r="Q5" s="84">
        <v>1</v>
      </c>
      <c r="R5" s="602"/>
      <c r="S5" s="84">
        <v>1</v>
      </c>
      <c r="T5" s="613"/>
      <c r="U5" s="95">
        <f>IFERROR((N5*100%)/M5,"-")</f>
        <v>0</v>
      </c>
      <c r="V5" s="95">
        <f>IFERROR((P5*100%)/O5,"-")</f>
        <v>0</v>
      </c>
      <c r="W5" s="95">
        <f>IFERROR((R5*100%)/Q5,"-")</f>
        <v>0</v>
      </c>
      <c r="X5" s="95">
        <f>IFERROR((T5*100%)/S5,"-")</f>
        <v>0</v>
      </c>
      <c r="Y5" s="95">
        <f>IFERROR(AVERAGE(U5:X5),"-")</f>
        <v>0</v>
      </c>
      <c r="AC5" s="101"/>
      <c r="AD5" s="278"/>
      <c r="AE5" s="195"/>
      <c r="AF5" s="195"/>
    </row>
    <row r="6" spans="1:32" ht="63.6" customHeight="1">
      <c r="A6" s="792"/>
      <c r="B6" s="870"/>
      <c r="C6" s="870"/>
      <c r="D6" s="870"/>
      <c r="E6" s="526" t="s">
        <v>10</v>
      </c>
      <c r="F6" s="526" t="s">
        <v>11</v>
      </c>
      <c r="G6" s="453">
        <v>0.8</v>
      </c>
      <c r="H6" s="457">
        <v>0.9</v>
      </c>
      <c r="I6" s="526" t="s">
        <v>179</v>
      </c>
      <c r="J6" s="526" t="s">
        <v>770</v>
      </c>
      <c r="K6" s="526" t="s">
        <v>950</v>
      </c>
      <c r="L6" s="39" t="s">
        <v>425</v>
      </c>
      <c r="M6" s="84">
        <v>1</v>
      </c>
      <c r="N6" s="602"/>
      <c r="O6" s="84">
        <v>1</v>
      </c>
      <c r="P6" s="602"/>
      <c r="Q6" s="84">
        <v>1</v>
      </c>
      <c r="R6" s="602"/>
      <c r="S6" s="84">
        <v>1</v>
      </c>
      <c r="T6" s="614"/>
      <c r="U6" s="95">
        <f t="shared" ref="U6:U28" si="0">IFERROR((N6*100%)/M6,"-")</f>
        <v>0</v>
      </c>
      <c r="V6" s="95">
        <f t="shared" ref="V6:V28" si="1">IFERROR((P6*100%)/O6,"-")</f>
        <v>0</v>
      </c>
      <c r="W6" s="95">
        <f t="shared" ref="W6:W28" si="2">IFERROR((R6*100%)/Q6,"-")</f>
        <v>0</v>
      </c>
      <c r="X6" s="95">
        <f t="shared" ref="X6:X28" si="3">IFERROR((T6*100%)/S6,"-")</f>
        <v>0</v>
      </c>
      <c r="Y6" s="95">
        <f t="shared" ref="Y6:Y25" si="4">IFERROR(AVERAGE(U6:X6),"-")</f>
        <v>0</v>
      </c>
      <c r="AC6" s="101"/>
      <c r="AD6" s="285"/>
      <c r="AE6" s="195"/>
      <c r="AF6" s="195"/>
    </row>
    <row r="7" spans="1:32" ht="57.75" customHeight="1">
      <c r="A7" s="792"/>
      <c r="B7" s="870"/>
      <c r="C7" s="870"/>
      <c r="D7" s="870"/>
      <c r="E7" s="520" t="s">
        <v>889</v>
      </c>
      <c r="F7" s="520" t="s">
        <v>17</v>
      </c>
      <c r="G7" s="525">
        <v>0.43</v>
      </c>
      <c r="H7" s="525">
        <v>0.6</v>
      </c>
      <c r="I7" s="520" t="s">
        <v>976</v>
      </c>
      <c r="J7" s="520" t="s">
        <v>901</v>
      </c>
      <c r="K7" s="520" t="s">
        <v>902</v>
      </c>
      <c r="L7" s="351" t="s">
        <v>425</v>
      </c>
      <c r="M7" s="84">
        <v>1</v>
      </c>
      <c r="N7" s="602"/>
      <c r="O7" s="84">
        <v>1</v>
      </c>
      <c r="P7" s="602"/>
      <c r="Q7" s="84">
        <v>1</v>
      </c>
      <c r="R7" s="602"/>
      <c r="S7" s="84">
        <v>1</v>
      </c>
      <c r="T7" s="614"/>
      <c r="U7" s="95">
        <f t="shared" ref="U7" si="5">IFERROR((N7*100%)/M7,"-")</f>
        <v>0</v>
      </c>
      <c r="V7" s="95">
        <f t="shared" ref="V7" si="6">IFERROR((P7*100%)/O7,"-")</f>
        <v>0</v>
      </c>
      <c r="W7" s="95">
        <f t="shared" ref="W7" si="7">IFERROR((R7*100%)/Q7,"-")</f>
        <v>0</v>
      </c>
      <c r="X7" s="95">
        <f t="shared" ref="X7" si="8">IFERROR((T7*100%)/S7,"-")</f>
        <v>0</v>
      </c>
      <c r="Y7" s="95">
        <f t="shared" ref="Y7" si="9">IFERROR(AVERAGE(U7:X7),"-")</f>
        <v>0</v>
      </c>
      <c r="AC7" s="101"/>
      <c r="AD7" s="285"/>
      <c r="AE7" s="195"/>
      <c r="AF7" s="227"/>
    </row>
    <row r="8" spans="1:32" ht="75" customHeight="1">
      <c r="A8" s="792"/>
      <c r="B8" s="870"/>
      <c r="C8" s="870"/>
      <c r="D8" s="870"/>
      <c r="E8" s="526" t="s">
        <v>21</v>
      </c>
      <c r="F8" s="526" t="s">
        <v>22</v>
      </c>
      <c r="G8" s="48">
        <v>0.56000000000000005</v>
      </c>
      <c r="H8" s="457">
        <v>0.5</v>
      </c>
      <c r="I8" s="526" t="s">
        <v>182</v>
      </c>
      <c r="J8" s="526" t="s">
        <v>926</v>
      </c>
      <c r="K8" s="526" t="s">
        <v>925</v>
      </c>
      <c r="L8" s="43" t="s">
        <v>130</v>
      </c>
      <c r="M8" s="84">
        <v>1</v>
      </c>
      <c r="N8" s="602"/>
      <c r="O8" s="84">
        <v>1</v>
      </c>
      <c r="P8" s="602"/>
      <c r="Q8" s="84">
        <v>1</v>
      </c>
      <c r="R8" s="602"/>
      <c r="S8" s="84">
        <v>1</v>
      </c>
      <c r="T8" s="614"/>
      <c r="U8" s="95">
        <f t="shared" si="0"/>
        <v>0</v>
      </c>
      <c r="V8" s="95">
        <f t="shared" si="1"/>
        <v>0</v>
      </c>
      <c r="W8" s="95">
        <f t="shared" si="2"/>
        <v>0</v>
      </c>
      <c r="X8" s="95">
        <f t="shared" si="3"/>
        <v>0</v>
      </c>
      <c r="Y8" s="95">
        <f t="shared" si="4"/>
        <v>0</v>
      </c>
      <c r="AC8" s="101"/>
      <c r="AD8" s="285"/>
      <c r="AE8" s="195"/>
      <c r="AF8" s="227"/>
    </row>
    <row r="9" spans="1:32" ht="98.25" customHeight="1">
      <c r="A9" s="785" t="s">
        <v>31</v>
      </c>
      <c r="B9" s="788" t="s">
        <v>206</v>
      </c>
      <c r="C9" s="788" t="s">
        <v>29</v>
      </c>
      <c r="D9" s="788" t="s">
        <v>438</v>
      </c>
      <c r="E9" s="521" t="s">
        <v>30</v>
      </c>
      <c r="F9" s="527" t="s">
        <v>951</v>
      </c>
      <c r="G9" s="523">
        <v>1</v>
      </c>
      <c r="H9" s="522">
        <v>1</v>
      </c>
      <c r="I9" s="529" t="s">
        <v>153</v>
      </c>
      <c r="J9" s="529" t="s">
        <v>960</v>
      </c>
      <c r="K9" s="529" t="s">
        <v>979</v>
      </c>
      <c r="L9" s="251" t="s">
        <v>129</v>
      </c>
      <c r="M9" s="260">
        <v>1</v>
      </c>
      <c r="N9" s="667"/>
      <c r="O9" s="260">
        <v>1</v>
      </c>
      <c r="P9" s="667"/>
      <c r="Q9" s="260">
        <v>1</v>
      </c>
      <c r="R9" s="667"/>
      <c r="S9" s="260">
        <v>1</v>
      </c>
      <c r="T9" s="614"/>
      <c r="U9" s="95">
        <f t="shared" si="0"/>
        <v>0</v>
      </c>
      <c r="V9" s="95">
        <f t="shared" si="1"/>
        <v>0</v>
      </c>
      <c r="W9" s="95">
        <f t="shared" si="2"/>
        <v>0</v>
      </c>
      <c r="X9" s="95">
        <f t="shared" si="3"/>
        <v>0</v>
      </c>
      <c r="Y9" s="95">
        <f t="shared" si="4"/>
        <v>0</v>
      </c>
      <c r="AC9" s="101"/>
      <c r="AD9" s="285"/>
      <c r="AE9" s="195"/>
      <c r="AF9" s="195"/>
    </row>
    <row r="10" spans="1:32" ht="85.5" customHeight="1">
      <c r="A10" s="786"/>
      <c r="B10" s="789"/>
      <c r="C10" s="789"/>
      <c r="D10" s="789"/>
      <c r="E10" s="788" t="s">
        <v>35</v>
      </c>
      <c r="F10" s="946" t="s">
        <v>36</v>
      </c>
      <c r="G10" s="834">
        <v>0.5</v>
      </c>
      <c r="H10" s="849">
        <v>0.7</v>
      </c>
      <c r="I10" s="834" t="s">
        <v>187</v>
      </c>
      <c r="J10" s="538" t="s">
        <v>159</v>
      </c>
      <c r="K10" s="538" t="s">
        <v>187</v>
      </c>
      <c r="L10" s="270" t="s">
        <v>129</v>
      </c>
      <c r="M10" s="197">
        <v>1</v>
      </c>
      <c r="N10" s="610"/>
      <c r="O10" s="197">
        <v>1</v>
      </c>
      <c r="P10" s="610"/>
      <c r="Q10" s="197">
        <v>1</v>
      </c>
      <c r="R10" s="610"/>
      <c r="S10" s="197">
        <v>1</v>
      </c>
      <c r="T10" s="614"/>
      <c r="U10" s="95">
        <f t="shared" si="0"/>
        <v>0</v>
      </c>
      <c r="V10" s="95">
        <f t="shared" si="1"/>
        <v>0</v>
      </c>
      <c r="W10" s="95">
        <f t="shared" si="2"/>
        <v>0</v>
      </c>
      <c r="X10" s="95">
        <f t="shared" si="3"/>
        <v>0</v>
      </c>
      <c r="Y10" s="95">
        <f t="shared" si="4"/>
        <v>0</v>
      </c>
      <c r="AC10" s="101"/>
      <c r="AD10" s="285"/>
      <c r="AE10" s="195"/>
      <c r="AF10" s="195"/>
    </row>
    <row r="11" spans="1:32" ht="70.5" customHeight="1">
      <c r="A11" s="786"/>
      <c r="B11" s="789"/>
      <c r="C11" s="789"/>
      <c r="D11" s="789"/>
      <c r="E11" s="790"/>
      <c r="F11" s="947"/>
      <c r="G11" s="835"/>
      <c r="H11" s="850"/>
      <c r="I11" s="835"/>
      <c r="J11" s="538" t="s">
        <v>992</v>
      </c>
      <c r="K11" s="538" t="s">
        <v>941</v>
      </c>
      <c r="L11" s="538" t="s">
        <v>940</v>
      </c>
      <c r="M11" s="197">
        <v>1</v>
      </c>
      <c r="N11" s="610"/>
      <c r="O11" s="197">
        <v>1</v>
      </c>
      <c r="P11" s="610"/>
      <c r="Q11" s="197">
        <v>1</v>
      </c>
      <c r="R11" s="610"/>
      <c r="S11" s="197">
        <v>1</v>
      </c>
      <c r="T11" s="614"/>
      <c r="U11" s="95">
        <f t="shared" ref="U11" si="10">IFERROR((N11*100%)/M11,"-")</f>
        <v>0</v>
      </c>
      <c r="V11" s="95">
        <f t="shared" ref="V11" si="11">IFERROR((P11*100%)/O11,"-")</f>
        <v>0</v>
      </c>
      <c r="W11" s="95">
        <f t="shared" ref="W11" si="12">IFERROR((R11*100%)/Q11,"-")</f>
        <v>0</v>
      </c>
      <c r="X11" s="95">
        <f t="shared" ref="X11" si="13">IFERROR((T11*100%)/S11,"-")</f>
        <v>0</v>
      </c>
      <c r="Y11" s="95">
        <f t="shared" ref="Y11" si="14">IFERROR(AVERAGE(U11:X11),"-")</f>
        <v>0</v>
      </c>
      <c r="AC11" s="101"/>
      <c r="AD11" s="285"/>
      <c r="AE11" s="195"/>
      <c r="AF11" s="227"/>
    </row>
    <row r="12" spans="1:32" ht="93" customHeight="1">
      <c r="A12" s="786"/>
      <c r="B12" s="789"/>
      <c r="C12" s="789"/>
      <c r="D12" s="789"/>
      <c r="E12" s="252" t="s">
        <v>37</v>
      </c>
      <c r="F12" s="253" t="s">
        <v>36</v>
      </c>
      <c r="G12" s="254">
        <v>0.6</v>
      </c>
      <c r="H12" s="255">
        <v>0.8</v>
      </c>
      <c r="I12" s="254" t="s">
        <v>188</v>
      </c>
      <c r="J12" s="213" t="s">
        <v>160</v>
      </c>
      <c r="K12" s="213" t="s">
        <v>188</v>
      </c>
      <c r="L12" s="213" t="s">
        <v>129</v>
      </c>
      <c r="M12" s="197">
        <v>1</v>
      </c>
      <c r="N12" s="610"/>
      <c r="O12" s="197">
        <v>1</v>
      </c>
      <c r="P12" s="610"/>
      <c r="Q12" s="197">
        <v>1</v>
      </c>
      <c r="R12" s="610"/>
      <c r="S12" s="197">
        <v>1</v>
      </c>
      <c r="T12" s="614"/>
      <c r="U12" s="95">
        <f t="shared" si="0"/>
        <v>0</v>
      </c>
      <c r="V12" s="95">
        <f t="shared" si="1"/>
        <v>0</v>
      </c>
      <c r="W12" s="95">
        <f t="shared" si="2"/>
        <v>0</v>
      </c>
      <c r="X12" s="95">
        <f t="shared" si="3"/>
        <v>0</v>
      </c>
      <c r="Y12" s="95">
        <f t="shared" si="4"/>
        <v>0</v>
      </c>
      <c r="AC12" s="101"/>
      <c r="AD12" s="316"/>
      <c r="AE12" s="195"/>
      <c r="AF12" s="195"/>
    </row>
    <row r="13" spans="1:32" ht="82.5" customHeight="1">
      <c r="A13" s="786"/>
      <c r="B13" s="789"/>
      <c r="C13" s="789"/>
      <c r="D13" s="789"/>
      <c r="E13" s="788" t="s">
        <v>38</v>
      </c>
      <c r="F13" s="946" t="s">
        <v>39</v>
      </c>
      <c r="G13" s="834">
        <v>0.7</v>
      </c>
      <c r="H13" s="849">
        <v>0.8</v>
      </c>
      <c r="I13" s="834" t="s">
        <v>189</v>
      </c>
      <c r="J13" s="538" t="s">
        <v>939</v>
      </c>
      <c r="K13" s="538" t="s">
        <v>938</v>
      </c>
      <c r="L13" s="529" t="s">
        <v>132</v>
      </c>
      <c r="M13" s="86">
        <v>1</v>
      </c>
      <c r="N13" s="602"/>
      <c r="O13" s="86">
        <v>1</v>
      </c>
      <c r="P13" s="602"/>
      <c r="Q13" s="86">
        <v>1</v>
      </c>
      <c r="R13" s="602"/>
      <c r="S13" s="86">
        <v>1</v>
      </c>
      <c r="T13" s="603"/>
      <c r="U13" s="95">
        <f t="shared" si="0"/>
        <v>0</v>
      </c>
      <c r="V13" s="95">
        <f t="shared" si="1"/>
        <v>0</v>
      </c>
      <c r="W13" s="95">
        <f t="shared" si="2"/>
        <v>0</v>
      </c>
      <c r="X13" s="95">
        <f t="shared" si="3"/>
        <v>0</v>
      </c>
      <c r="Y13" s="95">
        <f t="shared" si="4"/>
        <v>0</v>
      </c>
      <c r="AC13" s="101"/>
      <c r="AD13" s="285"/>
      <c r="AE13" s="195"/>
      <c r="AF13" s="278"/>
    </row>
    <row r="14" spans="1:32" ht="83.25" customHeight="1">
      <c r="A14" s="786"/>
      <c r="B14" s="789"/>
      <c r="C14" s="789"/>
      <c r="D14" s="789"/>
      <c r="E14" s="790"/>
      <c r="F14" s="947"/>
      <c r="G14" s="835"/>
      <c r="H14" s="850"/>
      <c r="I14" s="835"/>
      <c r="J14" s="538" t="s">
        <v>40</v>
      </c>
      <c r="K14" s="538" t="s">
        <v>644</v>
      </c>
      <c r="L14" s="538" t="s">
        <v>906</v>
      </c>
      <c r="M14" s="197">
        <v>1</v>
      </c>
      <c r="N14" s="610"/>
      <c r="O14" s="197">
        <v>1</v>
      </c>
      <c r="P14" s="610"/>
      <c r="Q14" s="197">
        <v>1</v>
      </c>
      <c r="R14" s="610"/>
      <c r="S14" s="197">
        <v>1</v>
      </c>
      <c r="T14" s="603"/>
      <c r="U14" s="95">
        <f t="shared" si="0"/>
        <v>0</v>
      </c>
      <c r="V14" s="95">
        <f t="shared" si="1"/>
        <v>0</v>
      </c>
      <c r="W14" s="95">
        <f t="shared" si="2"/>
        <v>0</v>
      </c>
      <c r="X14" s="95">
        <f t="shared" si="3"/>
        <v>0</v>
      </c>
      <c r="Y14" s="95">
        <f t="shared" si="4"/>
        <v>0</v>
      </c>
      <c r="AC14" s="101"/>
      <c r="AD14" s="316"/>
      <c r="AE14" s="195"/>
      <c r="AF14" s="195"/>
    </row>
    <row r="15" spans="1:32" ht="90.6" customHeight="1">
      <c r="A15" s="786"/>
      <c r="B15" s="789"/>
      <c r="C15" s="790"/>
      <c r="D15" s="790"/>
      <c r="E15" s="252" t="s">
        <v>42</v>
      </c>
      <c r="F15" s="253" t="s">
        <v>43</v>
      </c>
      <c r="G15" s="254">
        <v>0.9</v>
      </c>
      <c r="H15" s="255">
        <v>0.9</v>
      </c>
      <c r="I15" s="254" t="s">
        <v>190</v>
      </c>
      <c r="J15" s="53" t="s">
        <v>45</v>
      </c>
      <c r="K15" s="53" t="s">
        <v>186</v>
      </c>
      <c r="L15" s="51" t="s">
        <v>129</v>
      </c>
      <c r="M15" s="86">
        <v>0.9</v>
      </c>
      <c r="N15" s="602"/>
      <c r="O15" s="86">
        <v>0.9</v>
      </c>
      <c r="P15" s="602"/>
      <c r="Q15" s="86">
        <v>0.9</v>
      </c>
      <c r="R15" s="602"/>
      <c r="S15" s="86">
        <v>0.9</v>
      </c>
      <c r="T15" s="614"/>
      <c r="U15" s="95">
        <f t="shared" si="0"/>
        <v>0</v>
      </c>
      <c r="V15" s="95">
        <f t="shared" si="1"/>
        <v>0</v>
      </c>
      <c r="W15" s="95">
        <f t="shared" si="2"/>
        <v>0</v>
      </c>
      <c r="X15" s="95">
        <f t="shared" si="3"/>
        <v>0</v>
      </c>
      <c r="Y15" s="95">
        <f t="shared" si="4"/>
        <v>0</v>
      </c>
      <c r="AC15" s="101"/>
      <c r="AD15" s="316"/>
      <c r="AE15" s="195"/>
      <c r="AF15" s="227"/>
    </row>
    <row r="16" spans="1:32" ht="81" customHeight="1">
      <c r="A16" s="786"/>
      <c r="B16" s="789"/>
      <c r="C16" s="891" t="s">
        <v>46</v>
      </c>
      <c r="D16" s="892"/>
      <c r="E16" s="346" t="s">
        <v>619</v>
      </c>
      <c r="F16" s="348" t="s">
        <v>620</v>
      </c>
      <c r="G16" s="348">
        <v>0.8</v>
      </c>
      <c r="H16" s="347">
        <v>0.9</v>
      </c>
      <c r="I16" s="348" t="s">
        <v>658</v>
      </c>
      <c r="J16" s="415" t="s">
        <v>536</v>
      </c>
      <c r="K16" s="415" t="s">
        <v>485</v>
      </c>
      <c r="L16" s="51" t="s">
        <v>129</v>
      </c>
      <c r="M16" s="86">
        <v>1</v>
      </c>
      <c r="N16" s="602"/>
      <c r="O16" s="86">
        <v>1</v>
      </c>
      <c r="P16" s="602"/>
      <c r="Q16" s="86">
        <v>1</v>
      </c>
      <c r="R16" s="602"/>
      <c r="S16" s="86">
        <v>1</v>
      </c>
      <c r="T16" s="614"/>
      <c r="U16" s="95">
        <f t="shared" si="0"/>
        <v>0</v>
      </c>
      <c r="V16" s="95">
        <f t="shared" si="1"/>
        <v>0</v>
      </c>
      <c r="W16" s="95">
        <f t="shared" si="2"/>
        <v>0</v>
      </c>
      <c r="X16" s="95">
        <f t="shared" si="3"/>
        <v>0</v>
      </c>
      <c r="Y16" s="95">
        <f t="shared" si="4"/>
        <v>0</v>
      </c>
      <c r="AC16" s="101"/>
      <c r="AD16" s="285"/>
      <c r="AE16" s="195"/>
      <c r="AF16" s="227"/>
    </row>
    <row r="17" spans="1:32" ht="51" customHeight="1">
      <c r="A17" s="786"/>
      <c r="B17" s="789"/>
      <c r="C17" s="788" t="s">
        <v>49</v>
      </c>
      <c r="D17" s="807" t="s">
        <v>320</v>
      </c>
      <c r="E17" s="788" t="s">
        <v>50</v>
      </c>
      <c r="F17" s="788" t="s">
        <v>51</v>
      </c>
      <c r="G17" s="834">
        <v>0.9</v>
      </c>
      <c r="H17" s="849">
        <v>0.9</v>
      </c>
      <c r="I17" s="834" t="s">
        <v>563</v>
      </c>
      <c r="J17" s="50" t="s">
        <v>52</v>
      </c>
      <c r="K17" s="53" t="s">
        <v>53</v>
      </c>
      <c r="L17" s="53" t="s">
        <v>131</v>
      </c>
      <c r="M17" s="86">
        <v>1</v>
      </c>
      <c r="N17" s="602"/>
      <c r="O17" s="86">
        <v>0</v>
      </c>
      <c r="P17" s="602"/>
      <c r="Q17" s="86">
        <v>0</v>
      </c>
      <c r="R17" s="602"/>
      <c r="S17" s="86">
        <v>0</v>
      </c>
      <c r="T17" s="614"/>
      <c r="U17" s="95">
        <f t="shared" si="0"/>
        <v>0</v>
      </c>
      <c r="V17" s="95" t="str">
        <f t="shared" si="1"/>
        <v>-</v>
      </c>
      <c r="W17" s="95" t="str">
        <f t="shared" si="2"/>
        <v>-</v>
      </c>
      <c r="X17" s="95" t="str">
        <f t="shared" si="3"/>
        <v>-</v>
      </c>
      <c r="Y17" s="95">
        <f t="shared" si="4"/>
        <v>0</v>
      </c>
      <c r="AC17" s="101"/>
      <c r="AD17" s="285"/>
      <c r="AE17" s="195"/>
      <c r="AF17" s="195"/>
    </row>
    <row r="18" spans="1:32" ht="48" customHeight="1">
      <c r="A18" s="786"/>
      <c r="B18" s="789"/>
      <c r="C18" s="790"/>
      <c r="D18" s="808"/>
      <c r="E18" s="790"/>
      <c r="F18" s="790"/>
      <c r="G18" s="835"/>
      <c r="H18" s="850"/>
      <c r="I18" s="835"/>
      <c r="J18" s="50" t="s">
        <v>542</v>
      </c>
      <c r="K18" s="53" t="s">
        <v>541</v>
      </c>
      <c r="L18" s="53" t="s">
        <v>129</v>
      </c>
      <c r="M18" s="86">
        <v>0</v>
      </c>
      <c r="N18" s="602"/>
      <c r="O18" s="86">
        <v>0.75</v>
      </c>
      <c r="P18" s="602"/>
      <c r="Q18" s="86">
        <v>0.8</v>
      </c>
      <c r="R18" s="602"/>
      <c r="S18" s="86">
        <v>0.9</v>
      </c>
      <c r="T18" s="614"/>
      <c r="U18" s="95" t="str">
        <f t="shared" si="0"/>
        <v>-</v>
      </c>
      <c r="V18" s="95">
        <f t="shared" si="1"/>
        <v>0</v>
      </c>
      <c r="W18" s="95">
        <f t="shared" si="2"/>
        <v>0</v>
      </c>
      <c r="X18" s="95">
        <f t="shared" si="3"/>
        <v>0</v>
      </c>
      <c r="Y18" s="95">
        <f t="shared" si="4"/>
        <v>0</v>
      </c>
      <c r="AC18" s="101"/>
      <c r="AD18" s="285"/>
      <c r="AE18" s="195"/>
      <c r="AF18" s="195"/>
    </row>
    <row r="19" spans="1:32" ht="77.25" customHeight="1">
      <c r="A19" s="791" t="s">
        <v>873</v>
      </c>
      <c r="B19" s="894" t="s">
        <v>440</v>
      </c>
      <c r="C19" s="894" t="s">
        <v>441</v>
      </c>
      <c r="D19" s="894" t="s">
        <v>442</v>
      </c>
      <c r="E19" s="894" t="s">
        <v>70</v>
      </c>
      <c r="F19" s="894" t="s">
        <v>446</v>
      </c>
      <c r="G19" s="979">
        <v>4.0000000000000001E-3</v>
      </c>
      <c r="H19" s="981">
        <v>5.0000000000000001E-3</v>
      </c>
      <c r="I19" s="907" t="s">
        <v>72</v>
      </c>
      <c r="J19" s="517" t="s">
        <v>199</v>
      </c>
      <c r="K19" s="519" t="s">
        <v>164</v>
      </c>
      <c r="L19" s="519" t="s">
        <v>132</v>
      </c>
      <c r="M19" s="88">
        <v>0.06</v>
      </c>
      <c r="N19" s="630"/>
      <c r="O19" s="90">
        <v>0.06</v>
      </c>
      <c r="P19" s="619"/>
      <c r="Q19" s="90">
        <v>0.06</v>
      </c>
      <c r="R19" s="666"/>
      <c r="S19" s="90">
        <v>0.06</v>
      </c>
      <c r="T19" s="668"/>
      <c r="U19" s="95">
        <f t="shared" si="0"/>
        <v>0</v>
      </c>
      <c r="V19" s="95">
        <f t="shared" si="1"/>
        <v>0</v>
      </c>
      <c r="W19" s="95">
        <f t="shared" si="2"/>
        <v>0</v>
      </c>
      <c r="X19" s="95">
        <f t="shared" si="3"/>
        <v>0</v>
      </c>
      <c r="Y19" s="95">
        <f t="shared" si="4"/>
        <v>0</v>
      </c>
      <c r="AC19" s="101"/>
      <c r="AD19" s="647"/>
      <c r="AE19" s="195"/>
      <c r="AF19" s="227"/>
    </row>
    <row r="20" spans="1:32" ht="84.75" customHeight="1">
      <c r="A20" s="809"/>
      <c r="B20" s="896"/>
      <c r="C20" s="896"/>
      <c r="D20" s="896"/>
      <c r="E20" s="895"/>
      <c r="F20" s="895"/>
      <c r="G20" s="980"/>
      <c r="H20" s="982"/>
      <c r="I20" s="908"/>
      <c r="J20" s="62" t="s">
        <v>165</v>
      </c>
      <c r="K20" s="519" t="s">
        <v>166</v>
      </c>
      <c r="L20" s="196" t="s">
        <v>130</v>
      </c>
      <c r="M20" s="91">
        <v>5.0000000000000001E-3</v>
      </c>
      <c r="N20" s="604"/>
      <c r="O20" s="91">
        <v>5.0000000000000001E-3</v>
      </c>
      <c r="P20" s="604"/>
      <c r="Q20" s="91">
        <v>5.0000000000000001E-3</v>
      </c>
      <c r="R20" s="604"/>
      <c r="S20" s="91">
        <v>5.0000000000000001E-3</v>
      </c>
      <c r="T20" s="616"/>
      <c r="U20" s="95" t="str">
        <f>IF(N20,IF(N20&gt;=0.5%,100%,IF(AND(N20&gt;0.4%),79%,59%)),"-")</f>
        <v>-</v>
      </c>
      <c r="V20" s="95" t="str">
        <f>IF(P20,IF(P20&gt;=0.5%,100%,IF(AND(P20&gt;0.4%),79%,59%)),"-")</f>
        <v>-</v>
      </c>
      <c r="W20" s="95" t="str">
        <f>IF(R20,IF(R20&gt;=0.5%,100%,IF(AND(R20&gt;0.4%),79%,59%)),"-")</f>
        <v>-</v>
      </c>
      <c r="X20" s="95" t="str">
        <f>IF(T20,IF(T20&gt;=0.5%,100%,IF(AND(T20&gt;0.4%),79%,59%)),"-")</f>
        <v>-</v>
      </c>
      <c r="Y20" s="95" t="str">
        <f t="shared" si="4"/>
        <v>-</v>
      </c>
      <c r="AC20" s="101"/>
      <c r="AD20" s="647"/>
      <c r="AE20" s="195"/>
      <c r="AF20" s="227"/>
    </row>
    <row r="21" spans="1:32" ht="73.5" customHeight="1">
      <c r="A21" s="791" t="s">
        <v>127</v>
      </c>
      <c r="B21" s="832" t="s">
        <v>78</v>
      </c>
      <c r="C21" s="832" t="s">
        <v>79</v>
      </c>
      <c r="D21" s="832" t="s">
        <v>90</v>
      </c>
      <c r="E21" s="832" t="s">
        <v>91</v>
      </c>
      <c r="F21" s="230" t="s">
        <v>92</v>
      </c>
      <c r="G21" s="184">
        <v>0.3</v>
      </c>
      <c r="H21" s="185">
        <v>0.7</v>
      </c>
      <c r="I21" s="172" t="s">
        <v>195</v>
      </c>
      <c r="J21" s="64" t="s">
        <v>172</v>
      </c>
      <c r="K21" s="64" t="s">
        <v>195</v>
      </c>
      <c r="L21" s="64" t="s">
        <v>130</v>
      </c>
      <c r="M21" s="92">
        <v>0</v>
      </c>
      <c r="N21" s="602"/>
      <c r="O21" s="92">
        <v>0</v>
      </c>
      <c r="P21" s="602"/>
      <c r="Q21" s="92">
        <v>0</v>
      </c>
      <c r="R21" s="602"/>
      <c r="S21" s="92">
        <v>0</v>
      </c>
      <c r="T21" s="614"/>
      <c r="U21" s="95" t="str">
        <f t="shared" si="0"/>
        <v>-</v>
      </c>
      <c r="V21" s="95" t="str">
        <f t="shared" si="1"/>
        <v>-</v>
      </c>
      <c r="W21" s="95" t="str">
        <f t="shared" si="2"/>
        <v>-</v>
      </c>
      <c r="X21" s="95" t="str">
        <f t="shared" si="3"/>
        <v>-</v>
      </c>
      <c r="Y21" s="95" t="str">
        <f t="shared" si="4"/>
        <v>-</v>
      </c>
      <c r="AC21" s="101"/>
      <c r="AD21" s="647"/>
      <c r="AE21" s="195"/>
      <c r="AF21" s="227"/>
    </row>
    <row r="22" spans="1:32" ht="92.4">
      <c r="A22" s="809"/>
      <c r="B22" s="833"/>
      <c r="C22" s="833"/>
      <c r="D22" s="833"/>
      <c r="E22" s="833"/>
      <c r="F22" s="64" t="s">
        <v>95</v>
      </c>
      <c r="G22" s="420">
        <v>0.3</v>
      </c>
      <c r="H22" s="419">
        <v>0.7</v>
      </c>
      <c r="I22" s="64" t="s">
        <v>201</v>
      </c>
      <c r="J22" s="64" t="s">
        <v>202</v>
      </c>
      <c r="K22" s="64" t="s">
        <v>203</v>
      </c>
      <c r="L22" s="64" t="s">
        <v>130</v>
      </c>
      <c r="M22" s="92">
        <v>0.8</v>
      </c>
      <c r="N22" s="602"/>
      <c r="O22" s="92">
        <v>0.8</v>
      </c>
      <c r="P22" s="602"/>
      <c r="Q22" s="92">
        <v>0.8</v>
      </c>
      <c r="R22" s="602"/>
      <c r="S22" s="92">
        <v>0.8</v>
      </c>
      <c r="T22" s="614"/>
      <c r="U22" s="95">
        <f t="shared" si="0"/>
        <v>0</v>
      </c>
      <c r="V22" s="95">
        <f t="shared" si="1"/>
        <v>0</v>
      </c>
      <c r="W22" s="95">
        <f t="shared" si="2"/>
        <v>0</v>
      </c>
      <c r="X22" s="95">
        <f t="shared" si="3"/>
        <v>0</v>
      </c>
      <c r="Y22" s="95">
        <f t="shared" si="4"/>
        <v>0</v>
      </c>
      <c r="AC22" s="101"/>
      <c r="AD22" s="647"/>
      <c r="AE22" s="195"/>
      <c r="AF22" s="227"/>
    </row>
    <row r="23" spans="1:32" ht="75" customHeight="1">
      <c r="A23" s="857" t="s">
        <v>128</v>
      </c>
      <c r="B23" s="956" t="s">
        <v>444</v>
      </c>
      <c r="C23" s="956" t="s">
        <v>445</v>
      </c>
      <c r="D23" s="1069" t="s">
        <v>99</v>
      </c>
      <c r="E23" s="847" t="s">
        <v>100</v>
      </c>
      <c r="F23" s="986" t="s">
        <v>101</v>
      </c>
      <c r="G23" s="1068">
        <v>0.7</v>
      </c>
      <c r="H23" s="1029">
        <v>0.8</v>
      </c>
      <c r="I23" s="1020" t="s">
        <v>173</v>
      </c>
      <c r="J23" s="423" t="s">
        <v>103</v>
      </c>
      <c r="K23" s="534" t="s">
        <v>500</v>
      </c>
      <c r="L23" s="70" t="s">
        <v>132</v>
      </c>
      <c r="M23" s="93">
        <v>0</v>
      </c>
      <c r="N23" s="605"/>
      <c r="O23" s="94">
        <v>0</v>
      </c>
      <c r="P23" s="608"/>
      <c r="Q23" s="93">
        <v>1</v>
      </c>
      <c r="R23" s="605"/>
      <c r="S23" s="94">
        <v>1</v>
      </c>
      <c r="T23" s="614"/>
      <c r="U23" s="95" t="str">
        <f t="shared" si="0"/>
        <v>-</v>
      </c>
      <c r="V23" s="95" t="str">
        <f t="shared" si="1"/>
        <v>-</v>
      </c>
      <c r="W23" s="95">
        <f t="shared" si="2"/>
        <v>0</v>
      </c>
      <c r="X23" s="95">
        <f t="shared" si="3"/>
        <v>0</v>
      </c>
      <c r="Y23" s="95">
        <f t="shared" si="4"/>
        <v>0</v>
      </c>
      <c r="AC23" s="101"/>
      <c r="AD23" s="285"/>
      <c r="AE23" s="195"/>
      <c r="AF23" s="227"/>
    </row>
    <row r="24" spans="1:32" ht="57.75" customHeight="1">
      <c r="A24" s="857"/>
      <c r="B24" s="956"/>
      <c r="C24" s="956"/>
      <c r="D24" s="1070"/>
      <c r="E24" s="848"/>
      <c r="F24" s="988"/>
      <c r="G24" s="1068"/>
      <c r="H24" s="1029"/>
      <c r="I24" s="1020"/>
      <c r="J24" s="422" t="s">
        <v>908</v>
      </c>
      <c r="K24" s="534" t="s">
        <v>790</v>
      </c>
      <c r="L24" s="70" t="s">
        <v>130</v>
      </c>
      <c r="M24" s="166">
        <v>0</v>
      </c>
      <c r="N24" s="640"/>
      <c r="O24" s="134">
        <v>0</v>
      </c>
      <c r="P24" s="626"/>
      <c r="Q24" s="134">
        <v>1</v>
      </c>
      <c r="R24" s="626"/>
      <c r="S24" s="134">
        <v>1</v>
      </c>
      <c r="T24" s="614"/>
      <c r="U24" s="95" t="str">
        <f t="shared" si="0"/>
        <v>-</v>
      </c>
      <c r="V24" s="95" t="str">
        <f t="shared" si="1"/>
        <v>-</v>
      </c>
      <c r="W24" s="95">
        <f t="shared" si="2"/>
        <v>0</v>
      </c>
      <c r="X24" s="95">
        <f t="shared" si="3"/>
        <v>0</v>
      </c>
      <c r="Y24" s="95">
        <f t="shared" si="4"/>
        <v>0</v>
      </c>
      <c r="AC24" s="101"/>
      <c r="AD24" s="647"/>
      <c r="AE24" s="195"/>
      <c r="AF24" s="227"/>
    </row>
    <row r="25" spans="1:32" ht="74.25" customHeight="1">
      <c r="A25" s="857"/>
      <c r="B25" s="956"/>
      <c r="C25" s="956"/>
      <c r="D25" s="1067" t="s">
        <v>115</v>
      </c>
      <c r="E25" s="956" t="s">
        <v>451</v>
      </c>
      <c r="F25" s="1027" t="s">
        <v>418</v>
      </c>
      <c r="G25" s="974">
        <v>0.86</v>
      </c>
      <c r="H25" s="1029">
        <v>0.9</v>
      </c>
      <c r="I25" s="1020" t="s">
        <v>883</v>
      </c>
      <c r="J25" s="70" t="s">
        <v>117</v>
      </c>
      <c r="K25" s="70" t="s">
        <v>107</v>
      </c>
      <c r="L25" s="70" t="s">
        <v>868</v>
      </c>
      <c r="M25" s="94">
        <v>0</v>
      </c>
      <c r="N25" s="619"/>
      <c r="O25" s="94">
        <v>1</v>
      </c>
      <c r="P25" s="619"/>
      <c r="Q25" s="94">
        <v>0</v>
      </c>
      <c r="R25" s="666"/>
      <c r="S25" s="94">
        <v>1</v>
      </c>
      <c r="T25" s="618"/>
      <c r="U25" s="95" t="str">
        <f t="shared" si="0"/>
        <v>-</v>
      </c>
      <c r="V25" s="95">
        <f t="shared" si="1"/>
        <v>0</v>
      </c>
      <c r="W25" s="95" t="str">
        <f t="shared" si="2"/>
        <v>-</v>
      </c>
      <c r="X25" s="95">
        <f t="shared" si="3"/>
        <v>0</v>
      </c>
      <c r="Y25" s="95">
        <f t="shared" si="4"/>
        <v>0</v>
      </c>
      <c r="AC25" s="101"/>
      <c r="AD25" s="285"/>
      <c r="AE25" s="195"/>
      <c r="AF25" s="227"/>
    </row>
    <row r="26" spans="1:32" ht="69.75" customHeight="1">
      <c r="A26" s="857"/>
      <c r="B26" s="956"/>
      <c r="C26" s="956"/>
      <c r="D26" s="1067"/>
      <c r="E26" s="956"/>
      <c r="F26" s="1027"/>
      <c r="G26" s="975"/>
      <c r="H26" s="1029"/>
      <c r="I26" s="1020"/>
      <c r="J26" s="408" t="s">
        <v>882</v>
      </c>
      <c r="K26" s="408" t="s">
        <v>869</v>
      </c>
      <c r="L26" s="408" t="s">
        <v>868</v>
      </c>
      <c r="M26" s="94">
        <v>0</v>
      </c>
      <c r="N26" s="619"/>
      <c r="O26" s="94">
        <v>0</v>
      </c>
      <c r="P26" s="619"/>
      <c r="Q26" s="94">
        <v>0</v>
      </c>
      <c r="R26" s="666"/>
      <c r="S26" s="94">
        <v>1</v>
      </c>
      <c r="T26" s="682"/>
      <c r="U26" s="95" t="str">
        <f t="shared" ref="U26" si="15">IFERROR((N26*100%)/M26,"-")</f>
        <v>-</v>
      </c>
      <c r="V26" s="95" t="str">
        <f t="shared" ref="V26" si="16">IFERROR((P26*100%)/O26,"-")</f>
        <v>-</v>
      </c>
      <c r="W26" s="95" t="str">
        <f t="shared" ref="W26" si="17">IFERROR((R26*100%)/Q26,"-")</f>
        <v>-</v>
      </c>
      <c r="X26" s="95">
        <f t="shared" ref="X26" si="18">IFERROR((T26*100%)/S26,"-")</f>
        <v>0</v>
      </c>
      <c r="Y26" s="95">
        <f t="shared" ref="Y26" si="19">IFERROR(AVERAGE(U26:X26),"-")</f>
        <v>0</v>
      </c>
      <c r="AC26" s="101"/>
      <c r="AD26" s="285"/>
      <c r="AE26" s="195"/>
      <c r="AF26" s="227"/>
    </row>
    <row r="27" spans="1:32" ht="69.75" customHeight="1">
      <c r="A27" s="857"/>
      <c r="B27" s="956"/>
      <c r="C27" s="956"/>
      <c r="D27" s="528" t="s">
        <v>954</v>
      </c>
      <c r="E27" s="535" t="s">
        <v>956</v>
      </c>
      <c r="F27" s="535" t="s">
        <v>957</v>
      </c>
      <c r="G27" s="536">
        <v>0.8</v>
      </c>
      <c r="H27" s="536" t="s">
        <v>955</v>
      </c>
      <c r="I27" s="535" t="s">
        <v>957</v>
      </c>
      <c r="J27" s="530" t="s">
        <v>958</v>
      </c>
      <c r="K27" s="530" t="s">
        <v>959</v>
      </c>
      <c r="L27" s="534" t="s">
        <v>130</v>
      </c>
      <c r="M27" s="166">
        <v>1</v>
      </c>
      <c r="N27" s="640"/>
      <c r="O27" s="134">
        <v>1</v>
      </c>
      <c r="P27" s="626"/>
      <c r="Q27" s="134">
        <v>1</v>
      </c>
      <c r="R27" s="626"/>
      <c r="S27" s="134">
        <v>1</v>
      </c>
      <c r="T27" s="619"/>
      <c r="U27" s="95">
        <f t="shared" ref="U27" si="20">IFERROR((N27*100%)/M27,"-")</f>
        <v>0</v>
      </c>
      <c r="V27" s="95">
        <f t="shared" ref="V27" si="21">IFERROR((P27*100%)/O27,"-")</f>
        <v>0</v>
      </c>
      <c r="W27" s="95">
        <f t="shared" ref="W27" si="22">IFERROR((R27*100%)/Q27,"-")</f>
        <v>0</v>
      </c>
      <c r="X27" s="95">
        <f t="shared" ref="X27" si="23">IFERROR((T27*100%)/S27,"-")</f>
        <v>0</v>
      </c>
      <c r="Y27" s="95">
        <f t="shared" ref="Y27" si="24">IFERROR(AVERAGE(U27:X27),"-")</f>
        <v>0</v>
      </c>
      <c r="AC27" s="101"/>
      <c r="AD27" s="647"/>
      <c r="AE27" s="195"/>
      <c r="AF27" s="227"/>
    </row>
    <row r="28" spans="1:32" ht="51.75" customHeight="1">
      <c r="A28" s="929" t="s">
        <v>332</v>
      </c>
      <c r="B28" s="930"/>
      <c r="C28" s="930"/>
      <c r="D28" s="930"/>
      <c r="E28" s="930"/>
      <c r="F28" s="930"/>
      <c r="G28" s="930"/>
      <c r="H28" s="930"/>
      <c r="I28" s="930"/>
      <c r="J28" s="930"/>
      <c r="K28" s="930"/>
      <c r="L28" s="931"/>
      <c r="M28" s="71"/>
      <c r="N28" s="71"/>
      <c r="O28" s="71"/>
      <c r="P28" s="71"/>
      <c r="Q28" s="71"/>
      <c r="R28" s="71"/>
      <c r="S28" s="71"/>
      <c r="T28" s="71"/>
      <c r="U28" s="40" t="str">
        <f t="shared" si="0"/>
        <v>-</v>
      </c>
      <c r="V28" s="40" t="str">
        <f t="shared" si="1"/>
        <v>-</v>
      </c>
      <c r="W28" s="40" t="str">
        <f t="shared" si="2"/>
        <v>-</v>
      </c>
      <c r="X28" s="40" t="str">
        <f t="shared" si="3"/>
        <v>-</v>
      </c>
      <c r="Y28" s="216">
        <f>AVERAGE(Y4:Y27)</f>
        <v>0</v>
      </c>
      <c r="AC28" s="101"/>
      <c r="AD28" s="647"/>
      <c r="AE28" s="195"/>
      <c r="AF28" s="227"/>
    </row>
    <row r="29" spans="1:32" ht="18" customHeight="1">
      <c r="A29" s="1049" t="s">
        <v>209</v>
      </c>
      <c r="B29" s="1050"/>
      <c r="C29" s="1050"/>
      <c r="D29" s="1050"/>
      <c r="E29" s="1050"/>
      <c r="F29" s="1050"/>
      <c r="G29" s="1050"/>
      <c r="H29" s="1050"/>
      <c r="I29" s="1050"/>
      <c r="J29" s="1051"/>
      <c r="AC29" s="101"/>
      <c r="AD29" s="285"/>
      <c r="AE29" s="195"/>
      <c r="AF29" s="227"/>
    </row>
    <row r="30" spans="1:32">
      <c r="A30" s="795" t="s">
        <v>250</v>
      </c>
      <c r="B30" s="796"/>
      <c r="C30" s="796"/>
      <c r="D30" s="796"/>
      <c r="E30" s="796"/>
      <c r="F30" s="796"/>
      <c r="G30" s="796"/>
      <c r="H30" s="796"/>
      <c r="I30" s="796"/>
      <c r="J30" s="797"/>
      <c r="AC30" s="101"/>
      <c r="AD30" s="647"/>
      <c r="AE30" s="195"/>
      <c r="AF30" s="227"/>
    </row>
    <row r="31" spans="1:32">
      <c r="A31" s="798"/>
      <c r="B31" s="799"/>
      <c r="C31" s="799"/>
      <c r="D31" s="799"/>
      <c r="E31" s="799"/>
      <c r="F31" s="799"/>
      <c r="G31" s="799"/>
      <c r="H31" s="799"/>
      <c r="I31" s="799"/>
      <c r="J31" s="800"/>
      <c r="AC31" s="101"/>
      <c r="AD31" s="647"/>
      <c r="AE31" s="195"/>
      <c r="AF31" s="227"/>
    </row>
    <row r="32" spans="1:32">
      <c r="A32" s="801"/>
      <c r="B32" s="802"/>
      <c r="C32" s="802"/>
      <c r="D32" s="802"/>
      <c r="E32" s="802"/>
      <c r="F32" s="802"/>
      <c r="G32" s="802"/>
      <c r="H32" s="802"/>
      <c r="I32" s="802"/>
      <c r="J32" s="803"/>
      <c r="AC32" s="101"/>
      <c r="AD32" s="285"/>
      <c r="AE32" s="195"/>
      <c r="AF32" s="227"/>
    </row>
    <row r="33" spans="1:32" ht="42" customHeight="1">
      <c r="A33" s="793" t="s">
        <v>670</v>
      </c>
      <c r="B33" s="793" t="s">
        <v>668</v>
      </c>
      <c r="C33" s="793" t="s">
        <v>667</v>
      </c>
      <c r="D33" s="793" t="s">
        <v>0</v>
      </c>
      <c r="E33" s="793" t="s">
        <v>666</v>
      </c>
      <c r="F33" s="793" t="s">
        <v>832</v>
      </c>
      <c r="G33" s="793" t="s">
        <v>1</v>
      </c>
      <c r="H33" s="793" t="s">
        <v>645</v>
      </c>
      <c r="I33" s="793" t="s">
        <v>125</v>
      </c>
      <c r="J33" s="793" t="s">
        <v>812</v>
      </c>
      <c r="K33" s="793" t="s">
        <v>805</v>
      </c>
      <c r="L33" s="793" t="s">
        <v>2</v>
      </c>
      <c r="M33" s="793" t="s">
        <v>210</v>
      </c>
      <c r="N33" s="793" t="s">
        <v>645</v>
      </c>
      <c r="O33" s="815" t="s">
        <v>3</v>
      </c>
      <c r="P33" s="816"/>
      <c r="Q33" s="816"/>
      <c r="R33" s="816"/>
      <c r="S33" s="816"/>
      <c r="T33" s="816"/>
      <c r="U33" s="816"/>
      <c r="V33" s="817"/>
      <c r="W33" s="818" t="s">
        <v>1007</v>
      </c>
      <c r="X33" s="819"/>
      <c r="Y33" s="819"/>
      <c r="Z33" s="819"/>
      <c r="AA33" s="820"/>
      <c r="AC33" s="101"/>
      <c r="AD33" s="647"/>
      <c r="AE33" s="195"/>
      <c r="AF33" s="227"/>
    </row>
    <row r="34" spans="1:32" ht="52.8">
      <c r="A34" s="794"/>
      <c r="B34" s="794"/>
      <c r="C34" s="794"/>
      <c r="D34" s="794"/>
      <c r="E34" s="794"/>
      <c r="F34" s="794"/>
      <c r="G34" s="794"/>
      <c r="H34" s="794"/>
      <c r="I34" s="794"/>
      <c r="J34" s="794"/>
      <c r="K34" s="794"/>
      <c r="L34" s="794"/>
      <c r="M34" s="794"/>
      <c r="N34" s="794"/>
      <c r="O34" s="38" t="s">
        <v>143</v>
      </c>
      <c r="P34" s="38" t="s">
        <v>145</v>
      </c>
      <c r="Q34" s="38" t="s">
        <v>144</v>
      </c>
      <c r="R34" s="38" t="s">
        <v>146</v>
      </c>
      <c r="S34" s="38" t="s">
        <v>147</v>
      </c>
      <c r="T34" s="38" t="s">
        <v>148</v>
      </c>
      <c r="U34" s="38" t="s">
        <v>149</v>
      </c>
      <c r="V34" s="38" t="s">
        <v>150</v>
      </c>
      <c r="W34" s="38" t="s">
        <v>458</v>
      </c>
      <c r="X34" s="38" t="s">
        <v>454</v>
      </c>
      <c r="Y34" s="38" t="s">
        <v>455</v>
      </c>
      <c r="Z34" s="38" t="s">
        <v>456</v>
      </c>
      <c r="AA34" s="38" t="s">
        <v>457</v>
      </c>
      <c r="AC34" s="101"/>
      <c r="AD34" s="647"/>
      <c r="AE34" s="195"/>
      <c r="AF34" s="227"/>
    </row>
    <row r="35" spans="1:32" ht="91.5" customHeight="1">
      <c r="A35" s="1061" t="s">
        <v>127</v>
      </c>
      <c r="B35" s="855" t="s">
        <v>78</v>
      </c>
      <c r="C35" s="855" t="s">
        <v>79</v>
      </c>
      <c r="D35" s="855" t="s">
        <v>253</v>
      </c>
      <c r="E35" s="855" t="s">
        <v>91</v>
      </c>
      <c r="F35" s="855" t="s">
        <v>92</v>
      </c>
      <c r="G35" s="856">
        <v>0.3</v>
      </c>
      <c r="H35" s="856">
        <v>0.7</v>
      </c>
      <c r="I35" s="855" t="s">
        <v>252</v>
      </c>
      <c r="J35" s="306" t="s">
        <v>275</v>
      </c>
      <c r="K35" s="306" t="s">
        <v>820</v>
      </c>
      <c r="L35" s="306" t="s">
        <v>565</v>
      </c>
      <c r="M35" s="308">
        <v>0.05</v>
      </c>
      <c r="N35" s="308">
        <v>0.05</v>
      </c>
      <c r="O35" s="244" t="s">
        <v>236</v>
      </c>
      <c r="P35" s="191"/>
      <c r="Q35" s="244" t="s">
        <v>236</v>
      </c>
      <c r="R35" s="191"/>
      <c r="S35" s="244" t="s">
        <v>236</v>
      </c>
      <c r="T35" s="191"/>
      <c r="U35" s="244" t="s">
        <v>236</v>
      </c>
      <c r="V35" s="112"/>
      <c r="W35" s="40" t="str">
        <f>IF(P35,IF(P35&lt;=5%,100%,59%),"-")</f>
        <v>-</v>
      </c>
      <c r="X35" s="40" t="str">
        <f>IF(R35,IF(R35&lt;=5%,100%,59%),"-")</f>
        <v>-</v>
      </c>
      <c r="Y35" s="40" t="str">
        <f>IF(T35,IF(T35&lt;=5%,100%,59%),"-")</f>
        <v>-</v>
      </c>
      <c r="Z35" s="40" t="str">
        <f>IF(V35,IF(V35&lt;=5%,100%,59%),"-")</f>
        <v>-</v>
      </c>
      <c r="AA35" s="40" t="str">
        <f>IFERROR(AVERAGE(W35:Z35),"-")</f>
        <v>-</v>
      </c>
      <c r="AC35" s="101"/>
      <c r="AD35" s="285"/>
      <c r="AE35" s="195"/>
      <c r="AF35" s="227"/>
    </row>
    <row r="36" spans="1:32" ht="96.75" customHeight="1">
      <c r="A36" s="1062"/>
      <c r="B36" s="855"/>
      <c r="C36" s="855"/>
      <c r="D36" s="855"/>
      <c r="E36" s="855"/>
      <c r="F36" s="855"/>
      <c r="G36" s="856"/>
      <c r="H36" s="856"/>
      <c r="I36" s="855"/>
      <c r="J36" s="306" t="s">
        <v>580</v>
      </c>
      <c r="K36" s="306" t="s">
        <v>821</v>
      </c>
      <c r="L36" s="306" t="s">
        <v>565</v>
      </c>
      <c r="M36" s="308">
        <v>0.9</v>
      </c>
      <c r="N36" s="309">
        <v>0.9</v>
      </c>
      <c r="O36" s="244" t="s">
        <v>237</v>
      </c>
      <c r="P36" s="191"/>
      <c r="Q36" s="244" t="s">
        <v>237</v>
      </c>
      <c r="R36" s="191"/>
      <c r="S36" s="244" t="s">
        <v>237</v>
      </c>
      <c r="T36" s="191"/>
      <c r="U36" s="244" t="s">
        <v>237</v>
      </c>
      <c r="V36" s="112"/>
      <c r="W36" s="40" t="str">
        <f>IF(P36,IF(P36&gt;=80%,100%,59%),"-")</f>
        <v>-</v>
      </c>
      <c r="X36" s="40" t="str">
        <f>IF(R36,IF(R36&gt;=80%,100%,59%),"-")</f>
        <v>-</v>
      </c>
      <c r="Y36" s="40" t="str">
        <f>IF(T36,IF(T36&gt;=80%,100%,59%),"-")</f>
        <v>-</v>
      </c>
      <c r="Z36" s="40" t="str">
        <f>IF(V36,IF(V36&gt;=80%,100%,59%),"-")</f>
        <v>-</v>
      </c>
      <c r="AA36" s="40" t="str">
        <f t="shared" ref="AA36:AA41" si="25">IFERROR(AVERAGE(W36:Z36),"-")</f>
        <v>-</v>
      </c>
      <c r="AC36" s="101"/>
      <c r="AD36" s="647"/>
      <c r="AE36" s="195"/>
      <c r="AF36" s="227"/>
    </row>
    <row r="37" spans="1:32" ht="81.75" customHeight="1">
      <c r="A37" s="1062"/>
      <c r="B37" s="855"/>
      <c r="C37" s="855"/>
      <c r="D37" s="855"/>
      <c r="E37" s="855"/>
      <c r="F37" s="855"/>
      <c r="G37" s="856"/>
      <c r="H37" s="856"/>
      <c r="I37" s="855"/>
      <c r="J37" s="318" t="s">
        <v>276</v>
      </c>
      <c r="K37" s="318" t="s">
        <v>822</v>
      </c>
      <c r="L37" s="306" t="s">
        <v>565</v>
      </c>
      <c r="M37" s="308">
        <v>0.45</v>
      </c>
      <c r="N37" s="308">
        <v>0.45</v>
      </c>
      <c r="O37" s="244" t="s">
        <v>1061</v>
      </c>
      <c r="P37" s="191"/>
      <c r="Q37" s="244" t="s">
        <v>1061</v>
      </c>
      <c r="R37" s="191"/>
      <c r="S37" s="244" t="s">
        <v>1061</v>
      </c>
      <c r="T37" s="191"/>
      <c r="U37" s="244" t="s">
        <v>1061</v>
      </c>
      <c r="V37" s="112"/>
      <c r="W37" s="40" t="str">
        <f>IF(P37,IF(P37&gt;=45%,100%,59%),"-")</f>
        <v>-</v>
      </c>
      <c r="X37" s="40" t="str">
        <f>IF(R37,IF(R37&gt;=45%,100%,59%),"-")</f>
        <v>-</v>
      </c>
      <c r="Y37" s="40" t="str">
        <f>IF(T37,IF(T37&gt;=45%,100%,59%),"-")</f>
        <v>-</v>
      </c>
      <c r="Z37" s="40" t="str">
        <f>IF(V37,IF(V37&gt;=45%,100%,59%),"-")</f>
        <v>-</v>
      </c>
      <c r="AA37" s="40" t="str">
        <f t="shared" si="25"/>
        <v>-</v>
      </c>
      <c r="AC37" s="101"/>
      <c r="AD37" s="647"/>
      <c r="AE37" s="195"/>
      <c r="AF37" s="227"/>
    </row>
    <row r="38" spans="1:32" ht="107.25" customHeight="1">
      <c r="A38" s="1062"/>
      <c r="B38" s="855"/>
      <c r="C38" s="855"/>
      <c r="D38" s="855"/>
      <c r="E38" s="855"/>
      <c r="F38" s="855"/>
      <c r="G38" s="856"/>
      <c r="H38" s="856"/>
      <c r="I38" s="855"/>
      <c r="J38" s="306" t="s">
        <v>277</v>
      </c>
      <c r="K38" s="306" t="s">
        <v>564</v>
      </c>
      <c r="L38" s="306" t="s">
        <v>565</v>
      </c>
      <c r="M38" s="308">
        <v>0.98</v>
      </c>
      <c r="N38" s="309">
        <v>0.98</v>
      </c>
      <c r="O38" s="244">
        <v>0.98</v>
      </c>
      <c r="P38" s="191"/>
      <c r="Q38" s="244">
        <v>0.98</v>
      </c>
      <c r="R38" s="191"/>
      <c r="S38" s="244">
        <v>0.98</v>
      </c>
      <c r="T38" s="191"/>
      <c r="U38" s="244">
        <v>0.98</v>
      </c>
      <c r="V38" s="112"/>
      <c r="W38" s="40">
        <f>IFERROR((P38*100%)/O38,"-")</f>
        <v>0</v>
      </c>
      <c r="X38" s="40">
        <f>IFERROR((R38*100%)/Q38,"-")</f>
        <v>0</v>
      </c>
      <c r="Y38" s="40">
        <f>IFERROR((T38*100%)/S38,"-")</f>
        <v>0</v>
      </c>
      <c r="Z38" s="40">
        <f>IFERROR((V38*100%)/U38,"-")</f>
        <v>0</v>
      </c>
      <c r="AA38" s="40">
        <f t="shared" si="25"/>
        <v>0</v>
      </c>
      <c r="AC38" s="101"/>
      <c r="AD38" s="285"/>
      <c r="AE38" s="195"/>
      <c r="AF38" s="227"/>
    </row>
    <row r="39" spans="1:32" ht="103.5" customHeight="1">
      <c r="A39" s="1062"/>
      <c r="B39" s="855"/>
      <c r="C39" s="855"/>
      <c r="D39" s="855"/>
      <c r="E39" s="855"/>
      <c r="F39" s="855"/>
      <c r="G39" s="856"/>
      <c r="H39" s="856"/>
      <c r="I39" s="855"/>
      <c r="J39" s="306" t="s">
        <v>566</v>
      </c>
      <c r="K39" s="306" t="s">
        <v>823</v>
      </c>
      <c r="L39" s="306" t="s">
        <v>565</v>
      </c>
      <c r="M39" s="308">
        <v>5.5E-2</v>
      </c>
      <c r="N39" s="309">
        <v>0.06</v>
      </c>
      <c r="O39" s="244" t="s">
        <v>241</v>
      </c>
      <c r="P39" s="191"/>
      <c r="Q39" s="244" t="s">
        <v>241</v>
      </c>
      <c r="R39" s="191"/>
      <c r="S39" s="244" t="s">
        <v>241</v>
      </c>
      <c r="T39" s="191"/>
      <c r="U39" s="244" t="s">
        <v>241</v>
      </c>
      <c r="V39" s="112"/>
      <c r="W39" s="40" t="str">
        <f>IF(P39,IF(P39&lt;=6%,100%,59%),"-")</f>
        <v>-</v>
      </c>
      <c r="X39" s="40" t="str">
        <f>IF(R39,IF(R39&lt;=6%,100%,59%),"-")</f>
        <v>-</v>
      </c>
      <c r="Y39" s="40" t="str">
        <f>IF(T39,IF(T39&lt;=6%,100%,59%),"-")</f>
        <v>-</v>
      </c>
      <c r="Z39" s="40" t="str">
        <f>IF(V39,IF(V39&lt;=6%,100%,59%),"-")</f>
        <v>-</v>
      </c>
      <c r="AA39" s="40" t="str">
        <f t="shared" si="25"/>
        <v>-</v>
      </c>
      <c r="AC39" s="101"/>
      <c r="AD39" s="647"/>
      <c r="AE39" s="195"/>
      <c r="AF39" s="227"/>
    </row>
    <row r="40" spans="1:32" ht="93.75" customHeight="1">
      <c r="A40" s="1062"/>
      <c r="B40" s="855"/>
      <c r="C40" s="855"/>
      <c r="D40" s="855"/>
      <c r="E40" s="855"/>
      <c r="F40" s="855"/>
      <c r="G40" s="856"/>
      <c r="H40" s="856"/>
      <c r="I40" s="855"/>
      <c r="J40" s="306" t="s">
        <v>274</v>
      </c>
      <c r="K40" s="306" t="s">
        <v>567</v>
      </c>
      <c r="L40" s="306" t="s">
        <v>565</v>
      </c>
      <c r="M40" s="308">
        <v>1</v>
      </c>
      <c r="N40" s="309">
        <v>1</v>
      </c>
      <c r="O40" s="244">
        <v>1</v>
      </c>
      <c r="P40" s="191"/>
      <c r="Q40" s="244">
        <v>1</v>
      </c>
      <c r="R40" s="191"/>
      <c r="S40" s="244">
        <v>1</v>
      </c>
      <c r="T40" s="191"/>
      <c r="U40" s="244">
        <v>1</v>
      </c>
      <c r="V40" s="112"/>
      <c r="W40" s="40">
        <f>IFERROR((P40*100%)/O40,"-")</f>
        <v>0</v>
      </c>
      <c r="X40" s="40">
        <f>IFERROR((R40*100%)/Q40,"-")</f>
        <v>0</v>
      </c>
      <c r="Y40" s="40">
        <f>IFERROR((T40*100%)/S40,"-")</f>
        <v>0</v>
      </c>
      <c r="Z40" s="40">
        <f>IFERROR((V40*100%)/U40,"-")</f>
        <v>0</v>
      </c>
      <c r="AA40" s="40">
        <f t="shared" si="25"/>
        <v>0</v>
      </c>
      <c r="AC40" s="101"/>
      <c r="AD40" s="647"/>
      <c r="AE40" s="195"/>
      <c r="AF40" s="227"/>
    </row>
    <row r="41" spans="1:32" ht="111.75" customHeight="1">
      <c r="A41" s="1063"/>
      <c r="B41" s="855"/>
      <c r="C41" s="855"/>
      <c r="D41" s="855"/>
      <c r="E41" s="855"/>
      <c r="F41" s="855"/>
      <c r="G41" s="856"/>
      <c r="H41" s="856"/>
      <c r="I41" s="855"/>
      <c r="J41" s="306" t="s">
        <v>599</v>
      </c>
      <c r="K41" s="306" t="s">
        <v>600</v>
      </c>
      <c r="L41" s="306" t="s">
        <v>1016</v>
      </c>
      <c r="M41" s="309">
        <v>0.9</v>
      </c>
      <c r="N41" s="309" t="s">
        <v>601</v>
      </c>
      <c r="O41" s="565">
        <v>0.9</v>
      </c>
      <c r="P41" s="191"/>
      <c r="Q41" s="565">
        <v>0.9</v>
      </c>
      <c r="R41" s="210"/>
      <c r="S41" s="565">
        <v>0.9</v>
      </c>
      <c r="T41" s="210"/>
      <c r="U41" s="565">
        <v>0.9</v>
      </c>
      <c r="V41" s="332"/>
      <c r="W41" s="40" t="str">
        <f>IF(P41,IF(P41&lt;30%,0%,IF(P41&lt;55%,59%,IF(P41&lt;90%,79%,IF(P41&gt;=90%,100%)))),"-")</f>
        <v>-</v>
      </c>
      <c r="X41" s="40" t="str">
        <f>IF(R41,IF(R41&lt;30%,0%,IF(R41&lt;55%,59%,IF(R41&lt;90%,79%,IF(R41&gt;=90%,100%)))),"-")</f>
        <v>-</v>
      </c>
      <c r="Y41" s="40" t="str">
        <f>IF(T41,IF(T41&lt;30%,0%,IF(T41&lt;55%,59%,IF(T41&lt;90%,79%,IF(T41&gt;=90%,100%)))),"-")</f>
        <v>-</v>
      </c>
      <c r="Z41" s="40" t="str">
        <f>IF(V41,IF(V41&lt;30%,0%,IF(V41&lt;55%,59%,IF(V41&lt;90%,79%,IF(V41&gt;=90%,100%)))),"-")</f>
        <v>-</v>
      </c>
      <c r="AA41" s="40" t="str">
        <f t="shared" si="25"/>
        <v>-</v>
      </c>
      <c r="AC41" s="101"/>
      <c r="AD41" s="285"/>
      <c r="AE41" s="195"/>
      <c r="AF41" s="227"/>
    </row>
    <row r="42" spans="1:32" ht="55.5" customHeight="1">
      <c r="A42" s="1010" t="s">
        <v>332</v>
      </c>
      <c r="B42" s="1011"/>
      <c r="C42" s="1011"/>
      <c r="D42" s="1011"/>
      <c r="E42" s="1011"/>
      <c r="F42" s="1011"/>
      <c r="G42" s="1011"/>
      <c r="H42" s="1011"/>
      <c r="I42" s="1011"/>
      <c r="J42" s="1064" t="s">
        <v>432</v>
      </c>
      <c r="K42" s="1065"/>
      <c r="L42" s="1065"/>
      <c r="M42" s="1065"/>
      <c r="N42" s="1066"/>
      <c r="O42" s="181"/>
      <c r="P42" s="181"/>
      <c r="Q42" s="181"/>
      <c r="R42" s="181"/>
      <c r="S42" s="181"/>
      <c r="T42" s="181"/>
      <c r="U42" s="181"/>
      <c r="V42" s="181"/>
      <c r="W42" s="183">
        <f t="shared" ref="W42:Z42" si="26">AVERAGE(W35:W41)</f>
        <v>0</v>
      </c>
      <c r="X42" s="183">
        <f t="shared" si="26"/>
        <v>0</v>
      </c>
      <c r="Y42" s="183">
        <f t="shared" si="26"/>
        <v>0</v>
      </c>
      <c r="Z42" s="183">
        <f t="shared" si="26"/>
        <v>0</v>
      </c>
      <c r="AA42" s="183">
        <f>AVERAGE(AA35:AA41)</f>
        <v>0</v>
      </c>
      <c r="AC42" s="41"/>
      <c r="AD42" s="41"/>
      <c r="AE42" s="41"/>
    </row>
  </sheetData>
  <mergeCells count="101">
    <mergeCell ref="F19:F20"/>
    <mergeCell ref="D33:D34"/>
    <mergeCell ref="E33:E34"/>
    <mergeCell ref="A28:L28"/>
    <mergeCell ref="A23:A27"/>
    <mergeCell ref="B23:B27"/>
    <mergeCell ref="C23:C27"/>
    <mergeCell ref="A19:A20"/>
    <mergeCell ref="W33:AA33"/>
    <mergeCell ref="I25:I26"/>
    <mergeCell ref="H25:H26"/>
    <mergeCell ref="G25:G26"/>
    <mergeCell ref="K33:K34"/>
    <mergeCell ref="G19:G20"/>
    <mergeCell ref="H19:H20"/>
    <mergeCell ref="I19:I20"/>
    <mergeCell ref="A30:J32"/>
    <mergeCell ref="G23:G24"/>
    <mergeCell ref="H23:H24"/>
    <mergeCell ref="I23:I24"/>
    <mergeCell ref="A29:J29"/>
    <mergeCell ref="D21:D22"/>
    <mergeCell ref="E21:E22"/>
    <mergeCell ref="D23:D24"/>
    <mergeCell ref="A2:A3"/>
    <mergeCell ref="B2:B3"/>
    <mergeCell ref="C2:C3"/>
    <mergeCell ref="F25:F26"/>
    <mergeCell ref="E25:E26"/>
    <mergeCell ref="D25:D26"/>
    <mergeCell ref="A4:A8"/>
    <mergeCell ref="B4:B8"/>
    <mergeCell ref="C4:C8"/>
    <mergeCell ref="D4:D8"/>
    <mergeCell ref="F10:F11"/>
    <mergeCell ref="D2:D3"/>
    <mergeCell ref="C17:C18"/>
    <mergeCell ref="D17:D18"/>
    <mergeCell ref="E17:E18"/>
    <mergeCell ref="E13:E14"/>
    <mergeCell ref="B19:B20"/>
    <mergeCell ref="C19:C20"/>
    <mergeCell ref="D19:D20"/>
    <mergeCell ref="E23:E24"/>
    <mergeCell ref="A21:A22"/>
    <mergeCell ref="B21:B22"/>
    <mergeCell ref="C21:C22"/>
    <mergeCell ref="F23:F24"/>
    <mergeCell ref="J42:N42"/>
    <mergeCell ref="L1:O1"/>
    <mergeCell ref="E2:E3"/>
    <mergeCell ref="F2:F3"/>
    <mergeCell ref="L2:L3"/>
    <mergeCell ref="M2:S2"/>
    <mergeCell ref="H2:H3"/>
    <mergeCell ref="I2:I3"/>
    <mergeCell ref="J2:J3"/>
    <mergeCell ref="K2:K3"/>
    <mergeCell ref="A42:I42"/>
    <mergeCell ref="A9:A18"/>
    <mergeCell ref="B9:B18"/>
    <mergeCell ref="F17:F18"/>
    <mergeCell ref="F13:F14"/>
    <mergeCell ref="E10:E11"/>
    <mergeCell ref="C16:D16"/>
    <mergeCell ref="C9:C15"/>
    <mergeCell ref="D9:D15"/>
    <mergeCell ref="E19:E20"/>
    <mergeCell ref="M33:M34"/>
    <mergeCell ref="N33:N34"/>
    <mergeCell ref="O33:V33"/>
    <mergeCell ref="J33:J34"/>
    <mergeCell ref="F35:F41"/>
    <mergeCell ref="G35:G41"/>
    <mergeCell ref="H35:H41"/>
    <mergeCell ref="I35:I41"/>
    <mergeCell ref="G33:G34"/>
    <mergeCell ref="H33:H34"/>
    <mergeCell ref="I33:I34"/>
    <mergeCell ref="L33:L34"/>
    <mergeCell ref="A35:A41"/>
    <mergeCell ref="B35:B41"/>
    <mergeCell ref="C35:C41"/>
    <mergeCell ref="D35:D41"/>
    <mergeCell ref="E35:E41"/>
    <mergeCell ref="F33:F34"/>
    <mergeCell ref="A33:A34"/>
    <mergeCell ref="B33:B34"/>
    <mergeCell ref="C33:C34"/>
    <mergeCell ref="AD2:AF2"/>
    <mergeCell ref="G17:G18"/>
    <mergeCell ref="H17:H18"/>
    <mergeCell ref="I17:I18"/>
    <mergeCell ref="I13:I14"/>
    <mergeCell ref="H13:H14"/>
    <mergeCell ref="G2:G3"/>
    <mergeCell ref="G13:G14"/>
    <mergeCell ref="U2:Y2"/>
    <mergeCell ref="G10:G11"/>
    <mergeCell ref="H10:H11"/>
    <mergeCell ref="I10:I11"/>
  </mergeCells>
  <conditionalFormatting sqref="U23:X25 U28:X28 Y21:Y25 U21:Y22 U26:Y27 W35:AA40 U4:Y18">
    <cfRule type="cellIs" dxfId="417" priority="263" operator="lessThan">
      <formula>0.6</formula>
    </cfRule>
    <cfRule type="cellIs" dxfId="416" priority="264" operator="between">
      <formula>60%</formula>
      <formula>79%</formula>
    </cfRule>
    <cfRule type="cellIs" dxfId="415" priority="265" operator="between">
      <formula>80%</formula>
      <formula>100%</formula>
    </cfRule>
  </conditionalFormatting>
  <conditionalFormatting sqref="U20:X20">
    <cfRule type="cellIs" dxfId="414" priority="95" operator="lessThan">
      <formula>0.6</formula>
    </cfRule>
    <cfRule type="cellIs" dxfId="413" priority="96" operator="between">
      <formula>60%</formula>
      <formula>79%</formula>
    </cfRule>
    <cfRule type="cellIs" dxfId="412" priority="97" operator="between">
      <formula>80%</formula>
      <formula>100%</formula>
    </cfRule>
  </conditionalFormatting>
  <conditionalFormatting sqref="U20:X20">
    <cfRule type="cellIs" dxfId="411" priority="92" operator="lessThan">
      <formula>0.6</formula>
    </cfRule>
    <cfRule type="cellIs" dxfId="410" priority="93" operator="between">
      <formula>60%</formula>
      <formula>79%</formula>
    </cfRule>
    <cfRule type="cellIs" dxfId="409" priority="94" operator="between">
      <formula>80%</formula>
      <formula>100%</formula>
    </cfRule>
  </conditionalFormatting>
  <conditionalFormatting sqref="U20:X20">
    <cfRule type="cellIs" dxfId="408" priority="89" operator="lessThan">
      <formula>0.6</formula>
    </cfRule>
    <cfRule type="cellIs" dxfId="407" priority="90" operator="between">
      <formula>60%</formula>
      <formula>79%</formula>
    </cfRule>
    <cfRule type="cellIs" dxfId="406" priority="91" operator="between">
      <formula>80%</formula>
      <formula>100%</formula>
    </cfRule>
  </conditionalFormatting>
  <conditionalFormatting sqref="U20:X20">
    <cfRule type="cellIs" dxfId="405" priority="86" operator="lessThan">
      <formula>0.6</formula>
    </cfRule>
    <cfRule type="cellIs" dxfId="404" priority="87" operator="between">
      <formula>60%</formula>
      <formula>79%</formula>
    </cfRule>
    <cfRule type="cellIs" dxfId="403" priority="88" operator="between">
      <formula>80%</formula>
      <formula>100%</formula>
    </cfRule>
  </conditionalFormatting>
  <conditionalFormatting sqref="U20:X20">
    <cfRule type="cellIs" dxfId="402" priority="83" operator="lessThan">
      <formula>0.6</formula>
    </cfRule>
    <cfRule type="cellIs" dxfId="401" priority="84" operator="between">
      <formula>60%</formula>
      <formula>79%</formula>
    </cfRule>
    <cfRule type="cellIs" dxfId="400" priority="85" operator="between">
      <formula>80%</formula>
      <formula>100%</formula>
    </cfRule>
  </conditionalFormatting>
  <conditionalFormatting sqref="U20:X20">
    <cfRule type="cellIs" dxfId="399" priority="80" operator="lessThan">
      <formula>0.6</formula>
    </cfRule>
    <cfRule type="cellIs" dxfId="398" priority="81" operator="between">
      <formula>60%</formula>
      <formula>79%</formula>
    </cfRule>
    <cfRule type="cellIs" dxfId="397" priority="82" operator="between">
      <formula>80%</formula>
      <formula>100%</formula>
    </cfRule>
  </conditionalFormatting>
  <conditionalFormatting sqref="U20:X20">
    <cfRule type="cellIs" dxfId="396" priority="77" operator="lessThan">
      <formula>0.6</formula>
    </cfRule>
    <cfRule type="cellIs" dxfId="395" priority="78" operator="between">
      <formula>60%</formula>
      <formula>79%</formula>
    </cfRule>
    <cfRule type="cellIs" dxfId="394" priority="79" operator="between">
      <formula>80%</formula>
      <formula>100%</formula>
    </cfRule>
  </conditionalFormatting>
  <conditionalFormatting sqref="U20:X20">
    <cfRule type="cellIs" dxfId="393" priority="74" operator="lessThan">
      <formula>0.6</formula>
    </cfRule>
    <cfRule type="cellIs" dxfId="392" priority="75" operator="between">
      <formula>60%</formula>
      <formula>79%</formula>
    </cfRule>
    <cfRule type="cellIs" dxfId="391" priority="76" operator="between">
      <formula>80%</formula>
      <formula>100%</formula>
    </cfRule>
  </conditionalFormatting>
  <conditionalFormatting sqref="U20:X20">
    <cfRule type="cellIs" dxfId="390" priority="71" operator="lessThan">
      <formula>0.6</formula>
    </cfRule>
    <cfRule type="cellIs" dxfId="389" priority="72" operator="between">
      <formula>60%</formula>
      <formula>79%</formula>
    </cfRule>
    <cfRule type="cellIs" dxfId="388" priority="73" operator="between">
      <formula>80%</formula>
      <formula>100%</formula>
    </cfRule>
  </conditionalFormatting>
  <conditionalFormatting sqref="U20:X20">
    <cfRule type="cellIs" dxfId="387" priority="68" operator="lessThan">
      <formula>0.6</formula>
    </cfRule>
    <cfRule type="cellIs" dxfId="386" priority="69" operator="between">
      <formula>60%</formula>
      <formula>79%</formula>
    </cfRule>
    <cfRule type="cellIs" dxfId="385" priority="70" operator="between">
      <formula>80%</formula>
      <formula>100%</formula>
    </cfRule>
  </conditionalFormatting>
  <conditionalFormatting sqref="U20:X20">
    <cfRule type="cellIs" dxfId="384" priority="65" operator="lessThan">
      <formula>0.6</formula>
    </cfRule>
    <cfRule type="cellIs" dxfId="383" priority="66" operator="between">
      <formula>60%</formula>
      <formula>79%</formula>
    </cfRule>
    <cfRule type="cellIs" dxfId="382" priority="67" operator="between">
      <formula>80%</formula>
      <formula>100%</formula>
    </cfRule>
  </conditionalFormatting>
  <conditionalFormatting sqref="U20:X20">
    <cfRule type="cellIs" dxfId="381" priority="62" operator="lessThan">
      <formula>0.6</formula>
    </cfRule>
    <cfRule type="cellIs" dxfId="380" priority="63" operator="between">
      <formula>60%</formula>
      <formula>79%</formula>
    </cfRule>
    <cfRule type="cellIs" dxfId="379" priority="64" operator="between">
      <formula>80%</formula>
      <formula>100%</formula>
    </cfRule>
  </conditionalFormatting>
  <conditionalFormatting sqref="U20:X20">
    <cfRule type="cellIs" dxfId="378" priority="59" operator="lessThan">
      <formula>0.6</formula>
    </cfRule>
    <cfRule type="cellIs" dxfId="377" priority="60" operator="between">
      <formula>60%</formula>
      <formula>79%</formula>
    </cfRule>
    <cfRule type="cellIs" dxfId="376" priority="61" operator="between">
      <formula>80%</formula>
      <formula>100%</formula>
    </cfRule>
  </conditionalFormatting>
  <conditionalFormatting sqref="U20:X20">
    <cfRule type="cellIs" dxfId="375" priority="56" operator="lessThan">
      <formula>0.6</formula>
    </cfRule>
    <cfRule type="cellIs" dxfId="374" priority="57" operator="between">
      <formula>60%</formula>
      <formula>79%</formula>
    </cfRule>
    <cfRule type="cellIs" dxfId="373" priority="58" operator="between">
      <formula>80%</formula>
      <formula>100%</formula>
    </cfRule>
  </conditionalFormatting>
  <conditionalFormatting sqref="U20:X20">
    <cfRule type="cellIs" dxfId="372" priority="53" operator="lessThan">
      <formula>0.6</formula>
    </cfRule>
    <cfRule type="cellIs" dxfId="371" priority="54" operator="between">
      <formula>60%</formula>
      <formula>79%</formula>
    </cfRule>
    <cfRule type="cellIs" dxfId="370" priority="55" operator="between">
      <formula>80%</formula>
      <formula>100%</formula>
    </cfRule>
  </conditionalFormatting>
  <conditionalFormatting sqref="U20:X20">
    <cfRule type="cellIs" dxfId="369" priority="50" operator="lessThan">
      <formula>0.6</formula>
    </cfRule>
    <cfRule type="cellIs" dxfId="368" priority="51" operator="between">
      <formula>60%</formula>
      <formula>79%</formula>
    </cfRule>
    <cfRule type="cellIs" dxfId="367" priority="52" operator="between">
      <formula>80%</formula>
      <formula>100%</formula>
    </cfRule>
  </conditionalFormatting>
  <conditionalFormatting sqref="U20:X20">
    <cfRule type="cellIs" dxfId="366" priority="47" operator="lessThan">
      <formula>0.6</formula>
    </cfRule>
    <cfRule type="cellIs" dxfId="365" priority="48" operator="between">
      <formula>60%</formula>
      <formula>79%</formula>
    </cfRule>
    <cfRule type="cellIs" dxfId="364" priority="49" operator="between">
      <formula>80%</formula>
      <formula>100%</formula>
    </cfRule>
  </conditionalFormatting>
  <conditionalFormatting sqref="U20:X20">
    <cfRule type="cellIs" dxfId="363" priority="44" operator="lessThan">
      <formula>0.6</formula>
    </cfRule>
    <cfRule type="cellIs" dxfId="362" priority="45" operator="between">
      <formula>60%</formula>
      <formula>79%</formula>
    </cfRule>
    <cfRule type="cellIs" dxfId="361" priority="46" operator="between">
      <formula>80%</formula>
      <formula>100%</formula>
    </cfRule>
  </conditionalFormatting>
  <conditionalFormatting sqref="U20:X20">
    <cfRule type="cellIs" dxfId="360" priority="41" operator="lessThan">
      <formula>0.6</formula>
    </cfRule>
    <cfRule type="cellIs" dxfId="359" priority="42" operator="between">
      <formula>60%</formula>
      <formula>79%</formula>
    </cfRule>
    <cfRule type="cellIs" dxfId="358" priority="43" operator="between">
      <formula>80%</formula>
      <formula>100%</formula>
    </cfRule>
  </conditionalFormatting>
  <conditionalFormatting sqref="U20:X20">
    <cfRule type="cellIs" dxfId="357" priority="38" operator="lessThan">
      <formula>0.6</formula>
    </cfRule>
    <cfRule type="cellIs" dxfId="356" priority="39" operator="between">
      <formula>60%</formula>
      <formula>79%</formula>
    </cfRule>
    <cfRule type="cellIs" dxfId="355" priority="40" operator="between">
      <formula>80%</formula>
      <formula>100%</formula>
    </cfRule>
  </conditionalFormatting>
  <conditionalFormatting sqref="U20:X20">
    <cfRule type="cellIs" dxfId="354" priority="35" operator="lessThan">
      <formula>0.6</formula>
    </cfRule>
    <cfRule type="cellIs" dxfId="353" priority="36" operator="between">
      <formula>60%</formula>
      <formula>79%</formula>
    </cfRule>
    <cfRule type="cellIs" dxfId="352" priority="37" operator="between">
      <formula>80%</formula>
      <formula>100%</formula>
    </cfRule>
  </conditionalFormatting>
  <conditionalFormatting sqref="U20:X20">
    <cfRule type="cellIs" dxfId="351" priority="32" operator="lessThan">
      <formula>0.6</formula>
    </cfRule>
    <cfRule type="cellIs" dxfId="350" priority="33" operator="between">
      <formula>60%</formula>
      <formula>79%</formula>
    </cfRule>
    <cfRule type="cellIs" dxfId="349" priority="34" operator="between">
      <formula>80%</formula>
      <formula>100%</formula>
    </cfRule>
  </conditionalFormatting>
  <conditionalFormatting sqref="U20:X20">
    <cfRule type="cellIs" dxfId="348" priority="29" operator="lessThan">
      <formula>0.6</formula>
    </cfRule>
    <cfRule type="cellIs" dxfId="347" priority="30" operator="between">
      <formula>60%</formula>
      <formula>79%</formula>
    </cfRule>
    <cfRule type="cellIs" dxfId="346" priority="31" operator="between">
      <formula>80%</formula>
      <formula>100%</formula>
    </cfRule>
  </conditionalFormatting>
  <conditionalFormatting sqref="U20:X20">
    <cfRule type="cellIs" dxfId="345" priority="26" operator="lessThan">
      <formula>0.6</formula>
    </cfRule>
    <cfRule type="cellIs" dxfId="344" priority="27" operator="between">
      <formula>60%</formula>
      <formula>79%</formula>
    </cfRule>
    <cfRule type="cellIs" dxfId="343" priority="28" operator="between">
      <formula>80%</formula>
      <formula>100%</formula>
    </cfRule>
  </conditionalFormatting>
  <conditionalFormatting sqref="U20:X20">
    <cfRule type="cellIs" dxfId="342" priority="23" operator="lessThan">
      <formula>0.6</formula>
    </cfRule>
    <cfRule type="cellIs" dxfId="341" priority="24" operator="between">
      <formula>60%</formula>
      <formula>79%</formula>
    </cfRule>
    <cfRule type="cellIs" dxfId="340" priority="25" operator="between">
      <formula>80%</formula>
      <formula>100%</formula>
    </cfRule>
  </conditionalFormatting>
  <conditionalFormatting sqref="U20:X20">
    <cfRule type="cellIs" dxfId="339" priority="20" operator="lessThan">
      <formula>0.6</formula>
    </cfRule>
    <cfRule type="cellIs" dxfId="338" priority="21" operator="between">
      <formula>60%</formula>
      <formula>79%</formula>
    </cfRule>
    <cfRule type="cellIs" dxfId="337" priority="22" operator="between">
      <formula>80%</formula>
      <formula>100%</formula>
    </cfRule>
  </conditionalFormatting>
  <conditionalFormatting sqref="U20:X20">
    <cfRule type="cellIs" dxfId="336" priority="17" operator="lessThan">
      <formula>0.6</formula>
    </cfRule>
    <cfRule type="cellIs" dxfId="335" priority="18" operator="between">
      <formula>60%</formula>
      <formula>79%</formula>
    </cfRule>
    <cfRule type="cellIs" dxfId="334" priority="19" operator="between">
      <formula>80%</formula>
      <formula>100%</formula>
    </cfRule>
  </conditionalFormatting>
  <conditionalFormatting sqref="U20:X20">
    <cfRule type="cellIs" dxfId="333" priority="14" operator="lessThan">
      <formula>0.6</formula>
    </cfRule>
    <cfRule type="cellIs" dxfId="332" priority="15" operator="between">
      <formula>60%</formula>
      <formula>79%</formula>
    </cfRule>
    <cfRule type="cellIs" dxfId="331" priority="16" operator="between">
      <formula>80%</formula>
      <formula>100%</formula>
    </cfRule>
  </conditionalFormatting>
  <conditionalFormatting sqref="U20:X20">
    <cfRule type="cellIs" dxfId="330" priority="11" operator="lessThan">
      <formula>0.6</formula>
    </cfRule>
    <cfRule type="cellIs" dxfId="329" priority="12" operator="between">
      <formula>60%</formula>
      <formula>79%</formula>
    </cfRule>
    <cfRule type="cellIs" dxfId="328" priority="13" operator="between">
      <formula>80%</formula>
      <formula>100%</formula>
    </cfRule>
  </conditionalFormatting>
  <conditionalFormatting sqref="U20:X20">
    <cfRule type="cellIs" dxfId="327" priority="8" operator="lessThan">
      <formula>0.6</formula>
    </cfRule>
    <cfRule type="cellIs" dxfId="326" priority="9" operator="between">
      <formula>60%</formula>
      <formula>79%</formula>
    </cfRule>
    <cfRule type="cellIs" dxfId="325" priority="10" operator="between">
      <formula>80%</formula>
      <formula>100%</formula>
    </cfRule>
  </conditionalFormatting>
  <conditionalFormatting sqref="U19:Y19">
    <cfRule type="cellIs" dxfId="324" priority="101" operator="lessThan">
      <formula>0.6</formula>
    </cfRule>
    <cfRule type="cellIs" dxfId="323" priority="102" operator="between">
      <formula>60%</formula>
      <formula>79%</formula>
    </cfRule>
    <cfRule type="cellIs" dxfId="322" priority="103" operator="between">
      <formula>80%</formula>
      <formula>100%</formula>
    </cfRule>
  </conditionalFormatting>
  <conditionalFormatting sqref="Y20">
    <cfRule type="cellIs" dxfId="321" priority="98" operator="lessThan">
      <formula>0.6</formula>
    </cfRule>
    <cfRule type="cellIs" dxfId="320" priority="99" operator="between">
      <formula>60%</formula>
      <formula>79%</formula>
    </cfRule>
    <cfRule type="cellIs" dxfId="319" priority="100" operator="between">
      <formula>80%</formula>
      <formula>100%</formula>
    </cfRule>
  </conditionalFormatting>
  <conditionalFormatting sqref="AA41">
    <cfRule type="cellIs" dxfId="318" priority="5" operator="lessThan">
      <formula>0.6</formula>
    </cfRule>
    <cfRule type="cellIs" dxfId="317" priority="6" operator="between">
      <formula>60%</formula>
      <formula>79%</formula>
    </cfRule>
    <cfRule type="cellIs" dxfId="316" priority="7" operator="between">
      <formula>80%</formula>
      <formula>100%</formula>
    </cfRule>
  </conditionalFormatting>
  <conditionalFormatting sqref="W41:Z41">
    <cfRule type="cellIs" dxfId="315" priority="1" operator="lessThanOrEqual">
      <formula>55%</formula>
    </cfRule>
    <cfRule type="cellIs" dxfId="314" priority="2" operator="between">
      <formula>30%</formula>
      <formula>55%</formula>
    </cfRule>
    <cfRule type="cellIs" dxfId="313" priority="3" operator="between">
      <formula>56%</formula>
      <formula>79%</formula>
    </cfRule>
    <cfRule type="cellIs" dxfId="312" priority="4" operator="greaterThanOrEqual">
      <formula>80%</formula>
    </cfRule>
  </conditionalFormatting>
  <hyperlinks>
    <hyperlink ref="L1:O1" location="Inicio!A1" display="INICIO"/>
  </hyperlinks>
  <pageMargins left="0.7" right="0.7" top="0.75" bottom="0.75" header="0.3" footer="0.3"/>
  <drawing r:id="rId1"/>
  <legacyDrawing r:id="rId2"/>
</worksheet>
</file>

<file path=xl/worksheets/sheet22.xml><?xml version="1.0" encoding="utf-8"?>
<worksheet xmlns="http://schemas.openxmlformats.org/spreadsheetml/2006/main" xmlns:r="http://schemas.openxmlformats.org/officeDocument/2006/relationships">
  <sheetPr>
    <tabColor rgb="FF7030A0"/>
  </sheetPr>
  <dimension ref="A1:AG47"/>
  <sheetViews>
    <sheetView topLeftCell="H1" zoomScale="70" zoomScaleNormal="70" workbookViewId="0">
      <selection activeCell="T26" sqref="T26"/>
    </sheetView>
  </sheetViews>
  <sheetFormatPr baseColWidth="10" defaultColWidth="11.44140625" defaultRowHeight="13.8"/>
  <cols>
    <col min="1" max="3" width="11.44140625" style="37"/>
    <col min="4" max="4" width="15.33203125" style="37" customWidth="1"/>
    <col min="5" max="5" width="20.6640625" style="37" customWidth="1"/>
    <col min="6" max="8" width="11.44140625" style="37"/>
    <col min="9" max="9" width="26.33203125" style="37" customWidth="1"/>
    <col min="10" max="10" width="21.88671875" style="37" customWidth="1"/>
    <col min="11" max="12" width="21.44140625" style="37" customWidth="1"/>
    <col min="13" max="13" width="13" style="37" customWidth="1"/>
    <col min="14" max="14" width="11.44140625" style="37"/>
    <col min="15" max="15" width="11.5546875" style="37" customWidth="1"/>
    <col min="16" max="16" width="11.44140625" style="37"/>
    <col min="17" max="17" width="11.5546875" style="37" customWidth="1"/>
    <col min="18" max="18" width="11.44140625" style="37"/>
    <col min="19" max="19" width="11.5546875" style="37" customWidth="1"/>
    <col min="20" max="20" width="11.44140625" style="37"/>
    <col min="21" max="21" width="11.44140625" style="37" customWidth="1"/>
    <col min="22" max="25" width="14.109375" style="37" customWidth="1"/>
    <col min="26" max="26" width="18.44140625" style="37" customWidth="1"/>
    <col min="27" max="27" width="13.44140625" style="37" customWidth="1"/>
    <col min="28" max="28" width="14.6640625" style="37" customWidth="1"/>
    <col min="29" max="29" width="140.44140625" style="37" customWidth="1"/>
    <col min="30" max="30" width="43.109375" style="37" customWidth="1"/>
    <col min="31" max="31" width="29.5546875" style="37" customWidth="1"/>
    <col min="32" max="32" width="27.33203125" style="37" customWidth="1"/>
    <col min="33" max="33" width="30.88671875" style="37" customWidth="1"/>
    <col min="34" max="16384" width="11.44140625" style="37"/>
  </cols>
  <sheetData>
    <row r="1" spans="1:33" ht="42.75" customHeight="1">
      <c r="M1" s="826" t="s">
        <v>479</v>
      </c>
      <c r="N1" s="866"/>
      <c r="O1" s="866"/>
      <c r="P1" s="866"/>
    </row>
    <row r="2" spans="1:33" ht="44.25" customHeight="1">
      <c r="A2" s="793" t="s">
        <v>670</v>
      </c>
      <c r="B2" s="793" t="s">
        <v>669</v>
      </c>
      <c r="C2" s="793" t="s">
        <v>340</v>
      </c>
      <c r="D2" s="793" t="s">
        <v>0</v>
      </c>
      <c r="E2" s="793" t="s">
        <v>654</v>
      </c>
      <c r="F2" s="793" t="s">
        <v>665</v>
      </c>
      <c r="G2" s="793" t="s">
        <v>1</v>
      </c>
      <c r="H2" s="793" t="s">
        <v>645</v>
      </c>
      <c r="I2" s="793" t="s">
        <v>125</v>
      </c>
      <c r="J2" s="793" t="s">
        <v>340</v>
      </c>
      <c r="K2" s="793" t="s">
        <v>685</v>
      </c>
      <c r="L2" s="874" t="s">
        <v>432</v>
      </c>
      <c r="M2" s="793" t="s">
        <v>2</v>
      </c>
      <c r="N2" s="815" t="s">
        <v>3</v>
      </c>
      <c r="O2" s="816"/>
      <c r="P2" s="816"/>
      <c r="Q2" s="816"/>
      <c r="R2" s="816"/>
      <c r="S2" s="816"/>
      <c r="T2" s="817"/>
      <c r="U2" s="38"/>
      <c r="V2" s="818" t="s">
        <v>1007</v>
      </c>
      <c r="W2" s="819"/>
      <c r="X2" s="819"/>
      <c r="Y2" s="819"/>
      <c r="Z2" s="820"/>
      <c r="AD2" s="653" t="s">
        <v>1004</v>
      </c>
      <c r="AE2" s="948" t="s">
        <v>570</v>
      </c>
      <c r="AF2" s="948"/>
      <c r="AG2" s="948"/>
    </row>
    <row r="3" spans="1:33" ht="52.8">
      <c r="A3" s="794"/>
      <c r="B3" s="794"/>
      <c r="C3" s="794"/>
      <c r="D3" s="794"/>
      <c r="E3" s="794"/>
      <c r="F3" s="794"/>
      <c r="G3" s="794"/>
      <c r="H3" s="794"/>
      <c r="I3" s="794"/>
      <c r="J3" s="794"/>
      <c r="K3" s="794"/>
      <c r="L3" s="874"/>
      <c r="M3" s="794"/>
      <c r="N3" s="38" t="s">
        <v>143</v>
      </c>
      <c r="O3" s="38" t="s">
        <v>145</v>
      </c>
      <c r="P3" s="38" t="s">
        <v>144</v>
      </c>
      <c r="Q3" s="38" t="s">
        <v>146</v>
      </c>
      <c r="R3" s="38" t="s">
        <v>147</v>
      </c>
      <c r="S3" s="38" t="s">
        <v>148</v>
      </c>
      <c r="T3" s="38" t="s">
        <v>149</v>
      </c>
      <c r="U3" s="38" t="s">
        <v>150</v>
      </c>
      <c r="V3" s="38" t="s">
        <v>459</v>
      </c>
      <c r="W3" s="38" t="s">
        <v>454</v>
      </c>
      <c r="X3" s="38" t="s">
        <v>455</v>
      </c>
      <c r="Y3" s="38" t="s">
        <v>456</v>
      </c>
      <c r="Z3" s="38" t="s">
        <v>457</v>
      </c>
      <c r="AD3" s="651" t="s">
        <v>1005</v>
      </c>
      <c r="AE3" s="650" t="s">
        <v>573</v>
      </c>
      <c r="AF3" s="571" t="s">
        <v>572</v>
      </c>
      <c r="AG3" s="571" t="s">
        <v>571</v>
      </c>
    </row>
    <row r="4" spans="1:33" ht="112.5" customHeight="1">
      <c r="A4" s="791" t="s">
        <v>999</v>
      </c>
      <c r="B4" s="870" t="s">
        <v>4</v>
      </c>
      <c r="C4" s="870" t="s">
        <v>5</v>
      </c>
      <c r="D4" s="870" t="s">
        <v>319</v>
      </c>
      <c r="E4" s="526" t="s">
        <v>7</v>
      </c>
      <c r="F4" s="526" t="s">
        <v>8</v>
      </c>
      <c r="G4" s="453">
        <v>0.95</v>
      </c>
      <c r="H4" s="457">
        <v>1</v>
      </c>
      <c r="I4" s="526" t="s">
        <v>634</v>
      </c>
      <c r="J4" s="507" t="s">
        <v>766</v>
      </c>
      <c r="K4" s="507" t="s">
        <v>921</v>
      </c>
      <c r="L4" s="874"/>
      <c r="M4" s="39" t="s">
        <v>129</v>
      </c>
      <c r="N4" s="84">
        <v>1</v>
      </c>
      <c r="O4" s="602"/>
      <c r="P4" s="84">
        <v>1</v>
      </c>
      <c r="Q4" s="602"/>
      <c r="R4" s="84">
        <v>1</v>
      </c>
      <c r="S4" s="602"/>
      <c r="T4" s="84">
        <v>1</v>
      </c>
      <c r="U4" s="613"/>
      <c r="V4" s="95">
        <f>IFERROR((O4*100%)/N4,"-")</f>
        <v>0</v>
      </c>
      <c r="W4" s="95">
        <f>IFERROR((Q4*100%)/P4,"-")</f>
        <v>0</v>
      </c>
      <c r="X4" s="95">
        <f>IFERROR((S4*100%)/R4,"-")</f>
        <v>0</v>
      </c>
      <c r="Y4" s="95">
        <f>IFERROR((U4*100%)/T4,"-")</f>
        <v>0</v>
      </c>
      <c r="Z4" s="95">
        <f>IFERROR(AVERAGE(V4:Y4),"-")</f>
        <v>0</v>
      </c>
      <c r="AD4" s="101"/>
      <c r="AE4" s="278"/>
      <c r="AF4" s="195"/>
      <c r="AG4" s="195"/>
    </row>
    <row r="5" spans="1:33" ht="112.5" customHeight="1">
      <c r="A5" s="792"/>
      <c r="B5" s="870"/>
      <c r="C5" s="870"/>
      <c r="D5" s="870"/>
      <c r="E5" s="736" t="s">
        <v>6</v>
      </c>
      <c r="F5" s="734" t="s">
        <v>764</v>
      </c>
      <c r="G5" s="453">
        <v>0.45</v>
      </c>
      <c r="H5" s="457">
        <v>0.8</v>
      </c>
      <c r="I5" s="734" t="s">
        <v>1046</v>
      </c>
      <c r="J5" s="733" t="s">
        <v>765</v>
      </c>
      <c r="K5" s="733" t="s">
        <v>763</v>
      </c>
      <c r="L5" s="874"/>
      <c r="M5" s="734" t="s">
        <v>129</v>
      </c>
      <c r="N5" s="84">
        <v>1</v>
      </c>
      <c r="O5" s="602"/>
      <c r="P5" s="84">
        <v>1</v>
      </c>
      <c r="Q5" s="602"/>
      <c r="R5" s="84">
        <v>1</v>
      </c>
      <c r="S5" s="602"/>
      <c r="T5" s="84">
        <v>1</v>
      </c>
      <c r="U5" s="613"/>
      <c r="V5" s="95">
        <f>IFERROR((O5*100%)/N5,"-")</f>
        <v>0</v>
      </c>
      <c r="W5" s="95">
        <f>IFERROR((Q5*100%)/P5,"-")</f>
        <v>0</v>
      </c>
      <c r="X5" s="95">
        <f>IFERROR((S5*100%)/R5,"-")</f>
        <v>0</v>
      </c>
      <c r="Y5" s="95">
        <f>IFERROR((U5*100%)/T5,"-")</f>
        <v>0</v>
      </c>
      <c r="Z5" s="95">
        <f>IFERROR(AVERAGE(V5:Y5),"-")</f>
        <v>0</v>
      </c>
      <c r="AD5" s="101"/>
      <c r="AE5" s="278"/>
      <c r="AF5" s="195"/>
      <c r="AG5" s="195"/>
    </row>
    <row r="6" spans="1:33" ht="71.25" customHeight="1">
      <c r="A6" s="792"/>
      <c r="B6" s="870"/>
      <c r="C6" s="870"/>
      <c r="D6" s="870"/>
      <c r="E6" s="526" t="s">
        <v>10</v>
      </c>
      <c r="F6" s="526" t="s">
        <v>11</v>
      </c>
      <c r="G6" s="453">
        <v>0.8</v>
      </c>
      <c r="H6" s="457">
        <v>0.9</v>
      </c>
      <c r="I6" s="526" t="s">
        <v>179</v>
      </c>
      <c r="J6" s="526" t="s">
        <v>770</v>
      </c>
      <c r="K6" s="526" t="s">
        <v>950</v>
      </c>
      <c r="L6" s="874"/>
      <c r="M6" s="39" t="s">
        <v>204</v>
      </c>
      <c r="N6" s="84">
        <v>1</v>
      </c>
      <c r="O6" s="602"/>
      <c r="P6" s="84">
        <v>1</v>
      </c>
      <c r="Q6" s="602"/>
      <c r="R6" s="84">
        <v>1</v>
      </c>
      <c r="S6" s="602"/>
      <c r="T6" s="84">
        <v>1</v>
      </c>
      <c r="U6" s="613"/>
      <c r="V6" s="95">
        <f t="shared" ref="V6:V31" si="0">IFERROR((O6*100%)/N6,"-")</f>
        <v>0</v>
      </c>
      <c r="W6" s="95">
        <f t="shared" ref="W6:W31" si="1">IFERROR((Q6*100%)/P6,"-")</f>
        <v>0</v>
      </c>
      <c r="X6" s="95">
        <f t="shared" ref="X6:X31" si="2">IFERROR((S6*100%)/R6,"-")</f>
        <v>0</v>
      </c>
      <c r="Y6" s="95">
        <f t="shared" ref="Y6:Y31" si="3">IFERROR((U6*100%)/T6,"-")</f>
        <v>0</v>
      </c>
      <c r="Z6" s="95">
        <f t="shared" ref="Z6:Z29" si="4">IFERROR(AVERAGE(V6:Y6),"-")</f>
        <v>0</v>
      </c>
      <c r="AD6" s="101"/>
      <c r="AE6" s="285"/>
      <c r="AF6" s="195"/>
      <c r="AG6" s="195"/>
    </row>
    <row r="7" spans="1:33" ht="75" customHeight="1">
      <c r="A7" s="792"/>
      <c r="B7" s="870"/>
      <c r="C7" s="870"/>
      <c r="D7" s="870"/>
      <c r="E7" s="520" t="s">
        <v>889</v>
      </c>
      <c r="F7" s="520" t="s">
        <v>17</v>
      </c>
      <c r="G7" s="525">
        <v>0.43</v>
      </c>
      <c r="H7" s="525">
        <v>0.6</v>
      </c>
      <c r="I7" s="520" t="s">
        <v>976</v>
      </c>
      <c r="J7" s="520" t="s">
        <v>901</v>
      </c>
      <c r="K7" s="520" t="s">
        <v>902</v>
      </c>
      <c r="L7" s="874"/>
      <c r="M7" s="39" t="s">
        <v>130</v>
      </c>
      <c r="N7" s="84">
        <v>1</v>
      </c>
      <c r="O7" s="602"/>
      <c r="P7" s="84">
        <v>1</v>
      </c>
      <c r="Q7" s="602"/>
      <c r="R7" s="84">
        <v>1</v>
      </c>
      <c r="S7" s="602"/>
      <c r="T7" s="84">
        <v>1</v>
      </c>
      <c r="U7" s="613"/>
      <c r="V7" s="95">
        <f t="shared" si="0"/>
        <v>0</v>
      </c>
      <c r="W7" s="95">
        <f t="shared" si="1"/>
        <v>0</v>
      </c>
      <c r="X7" s="95">
        <f t="shared" si="2"/>
        <v>0</v>
      </c>
      <c r="Y7" s="95">
        <f t="shared" si="3"/>
        <v>0</v>
      </c>
      <c r="Z7" s="95">
        <f t="shared" si="4"/>
        <v>0</v>
      </c>
      <c r="AD7" s="101"/>
      <c r="AE7" s="285"/>
      <c r="AF7" s="195"/>
      <c r="AG7" s="227"/>
    </row>
    <row r="8" spans="1:33" ht="98.25" customHeight="1">
      <c r="A8" s="792"/>
      <c r="B8" s="870"/>
      <c r="C8" s="870"/>
      <c r="D8" s="870"/>
      <c r="E8" s="526" t="s">
        <v>21</v>
      </c>
      <c r="F8" s="526" t="s">
        <v>22</v>
      </c>
      <c r="G8" s="48">
        <v>0.56000000000000005</v>
      </c>
      <c r="H8" s="457">
        <v>0.5</v>
      </c>
      <c r="I8" s="526" t="s">
        <v>182</v>
      </c>
      <c r="J8" s="526" t="s">
        <v>926</v>
      </c>
      <c r="K8" s="526" t="s">
        <v>925</v>
      </c>
      <c r="L8" s="874"/>
      <c r="M8" s="43" t="s">
        <v>130</v>
      </c>
      <c r="N8" s="84">
        <v>1</v>
      </c>
      <c r="O8" s="602"/>
      <c r="P8" s="84">
        <v>1</v>
      </c>
      <c r="Q8" s="602"/>
      <c r="R8" s="84">
        <v>1</v>
      </c>
      <c r="S8" s="602"/>
      <c r="T8" s="84">
        <v>1</v>
      </c>
      <c r="U8" s="613"/>
      <c r="V8" s="95">
        <f t="shared" si="0"/>
        <v>0</v>
      </c>
      <c r="W8" s="95">
        <f t="shared" si="1"/>
        <v>0</v>
      </c>
      <c r="X8" s="95">
        <f t="shared" si="2"/>
        <v>0</v>
      </c>
      <c r="Y8" s="95">
        <f t="shared" si="3"/>
        <v>0</v>
      </c>
      <c r="Z8" s="95">
        <f t="shared" si="4"/>
        <v>0</v>
      </c>
      <c r="AD8" s="101"/>
      <c r="AE8" s="285"/>
      <c r="AF8" s="195"/>
      <c r="AG8" s="227"/>
    </row>
    <row r="9" spans="1:33" ht="91.5" customHeight="1">
      <c r="A9" s="785" t="s">
        <v>31</v>
      </c>
      <c r="B9" s="788" t="s">
        <v>206</v>
      </c>
      <c r="C9" s="788" t="s">
        <v>29</v>
      </c>
      <c r="D9" s="788" t="s">
        <v>438</v>
      </c>
      <c r="E9" s="521" t="s">
        <v>30</v>
      </c>
      <c r="F9" s="527" t="s">
        <v>951</v>
      </c>
      <c r="G9" s="523">
        <v>1</v>
      </c>
      <c r="H9" s="522">
        <v>1</v>
      </c>
      <c r="I9" s="529" t="s">
        <v>153</v>
      </c>
      <c r="J9" s="529" t="s">
        <v>960</v>
      </c>
      <c r="K9" s="529" t="s">
        <v>979</v>
      </c>
      <c r="L9" s="874"/>
      <c r="M9" s="251" t="s">
        <v>129</v>
      </c>
      <c r="N9" s="260">
        <v>1</v>
      </c>
      <c r="O9" s="667"/>
      <c r="P9" s="260">
        <v>1</v>
      </c>
      <c r="Q9" s="667"/>
      <c r="R9" s="260">
        <v>1</v>
      </c>
      <c r="S9" s="667"/>
      <c r="T9" s="260">
        <v>1</v>
      </c>
      <c r="U9" s="614"/>
      <c r="V9" s="95">
        <f t="shared" si="0"/>
        <v>0</v>
      </c>
      <c r="W9" s="95">
        <f t="shared" si="1"/>
        <v>0</v>
      </c>
      <c r="X9" s="95">
        <f t="shared" si="2"/>
        <v>0</v>
      </c>
      <c r="Y9" s="95">
        <f t="shared" si="3"/>
        <v>0</v>
      </c>
      <c r="Z9" s="95">
        <f t="shared" si="4"/>
        <v>0</v>
      </c>
      <c r="AD9" s="101"/>
      <c r="AE9" s="285"/>
      <c r="AF9" s="195"/>
      <c r="AG9" s="195"/>
    </row>
    <row r="10" spans="1:33" ht="84" customHeight="1">
      <c r="A10" s="786"/>
      <c r="B10" s="789"/>
      <c r="C10" s="789"/>
      <c r="D10" s="789"/>
      <c r="E10" s="788" t="s">
        <v>35</v>
      </c>
      <c r="F10" s="946" t="s">
        <v>36</v>
      </c>
      <c r="G10" s="834">
        <v>0.5</v>
      </c>
      <c r="H10" s="849">
        <v>0.7</v>
      </c>
      <c r="I10" s="834" t="s">
        <v>187</v>
      </c>
      <c r="J10" s="538" t="s">
        <v>159</v>
      </c>
      <c r="K10" s="538" t="s">
        <v>187</v>
      </c>
      <c r="L10" s="874"/>
      <c r="M10" s="270" t="s">
        <v>129</v>
      </c>
      <c r="N10" s="197">
        <v>1</v>
      </c>
      <c r="O10" s="610"/>
      <c r="P10" s="197">
        <v>1</v>
      </c>
      <c r="Q10" s="610"/>
      <c r="R10" s="197">
        <v>1</v>
      </c>
      <c r="S10" s="610"/>
      <c r="T10" s="197">
        <v>1</v>
      </c>
      <c r="U10" s="614"/>
      <c r="V10" s="95">
        <f t="shared" si="0"/>
        <v>0</v>
      </c>
      <c r="W10" s="95">
        <f t="shared" si="1"/>
        <v>0</v>
      </c>
      <c r="X10" s="95">
        <f t="shared" si="2"/>
        <v>0</v>
      </c>
      <c r="Y10" s="95">
        <f t="shared" si="3"/>
        <v>0</v>
      </c>
      <c r="Z10" s="95">
        <f t="shared" si="4"/>
        <v>0</v>
      </c>
      <c r="AD10" s="101"/>
      <c r="AE10" s="285"/>
      <c r="AF10" s="195"/>
      <c r="AG10" s="195"/>
    </row>
    <row r="11" spans="1:33" ht="66.75" customHeight="1">
      <c r="A11" s="786"/>
      <c r="B11" s="789"/>
      <c r="C11" s="789"/>
      <c r="D11" s="789"/>
      <c r="E11" s="790"/>
      <c r="F11" s="947"/>
      <c r="G11" s="835"/>
      <c r="H11" s="850"/>
      <c r="I11" s="835"/>
      <c r="J11" s="538" t="s">
        <v>992</v>
      </c>
      <c r="K11" s="538" t="s">
        <v>941</v>
      </c>
      <c r="L11" s="874"/>
      <c r="M11" s="538" t="s">
        <v>940</v>
      </c>
      <c r="N11" s="197">
        <v>1</v>
      </c>
      <c r="O11" s="610"/>
      <c r="P11" s="197">
        <v>1</v>
      </c>
      <c r="Q11" s="610"/>
      <c r="R11" s="197">
        <v>1</v>
      </c>
      <c r="S11" s="610"/>
      <c r="T11" s="197">
        <v>1</v>
      </c>
      <c r="U11" s="614"/>
      <c r="V11" s="95">
        <f t="shared" ref="V11" si="5">IFERROR((O11*100%)/N11,"-")</f>
        <v>0</v>
      </c>
      <c r="W11" s="95">
        <f t="shared" ref="W11" si="6">IFERROR((Q11*100%)/P11,"-")</f>
        <v>0</v>
      </c>
      <c r="X11" s="95">
        <f t="shared" ref="X11" si="7">IFERROR((S11*100%)/R11,"-")</f>
        <v>0</v>
      </c>
      <c r="Y11" s="95">
        <f t="shared" ref="Y11" si="8">IFERROR((U11*100%)/T11,"-")</f>
        <v>0</v>
      </c>
      <c r="Z11" s="95">
        <f t="shared" ref="Z11" si="9">IFERROR(AVERAGE(V11:Y11),"-")</f>
        <v>0</v>
      </c>
      <c r="AD11" s="101"/>
      <c r="AE11" s="285"/>
      <c r="AF11" s="195"/>
      <c r="AG11" s="227"/>
    </row>
    <row r="12" spans="1:33" ht="86.25" customHeight="1">
      <c r="A12" s="786"/>
      <c r="B12" s="789"/>
      <c r="C12" s="789"/>
      <c r="D12" s="789"/>
      <c r="E12" s="252" t="s">
        <v>37</v>
      </c>
      <c r="F12" s="253" t="s">
        <v>36</v>
      </c>
      <c r="G12" s="254">
        <v>0.6</v>
      </c>
      <c r="H12" s="255">
        <v>0.8</v>
      </c>
      <c r="I12" s="254" t="s">
        <v>188</v>
      </c>
      <c r="J12" s="213" t="s">
        <v>160</v>
      </c>
      <c r="K12" s="213" t="s">
        <v>188</v>
      </c>
      <c r="L12" s="874"/>
      <c r="M12" s="213" t="s">
        <v>129</v>
      </c>
      <c r="N12" s="197">
        <v>1</v>
      </c>
      <c r="O12" s="610"/>
      <c r="P12" s="197">
        <v>1</v>
      </c>
      <c r="Q12" s="610"/>
      <c r="R12" s="197">
        <v>1</v>
      </c>
      <c r="S12" s="610"/>
      <c r="T12" s="197">
        <v>1</v>
      </c>
      <c r="U12" s="614"/>
      <c r="V12" s="95">
        <f t="shared" si="0"/>
        <v>0</v>
      </c>
      <c r="W12" s="95">
        <f t="shared" si="1"/>
        <v>0</v>
      </c>
      <c r="X12" s="95">
        <f t="shared" si="2"/>
        <v>0</v>
      </c>
      <c r="Y12" s="95">
        <f t="shared" si="3"/>
        <v>0</v>
      </c>
      <c r="Z12" s="95">
        <f t="shared" si="4"/>
        <v>0</v>
      </c>
      <c r="AD12" s="101"/>
      <c r="AE12" s="316"/>
      <c r="AF12" s="195"/>
      <c r="AG12" s="195"/>
    </row>
    <row r="13" spans="1:33" ht="95.25" customHeight="1">
      <c r="A13" s="786"/>
      <c r="B13" s="789"/>
      <c r="C13" s="789"/>
      <c r="D13" s="789"/>
      <c r="E13" s="506" t="s">
        <v>38</v>
      </c>
      <c r="F13" s="531" t="s">
        <v>39</v>
      </c>
      <c r="G13" s="508">
        <v>0.7</v>
      </c>
      <c r="H13" s="509">
        <v>0.8</v>
      </c>
      <c r="I13" s="508" t="s">
        <v>189</v>
      </c>
      <c r="J13" s="538" t="s">
        <v>939</v>
      </c>
      <c r="K13" s="538" t="s">
        <v>938</v>
      </c>
      <c r="L13" s="874"/>
      <c r="M13" s="529" t="s">
        <v>132</v>
      </c>
      <c r="N13" s="86">
        <v>1</v>
      </c>
      <c r="O13" s="602"/>
      <c r="P13" s="86">
        <v>1</v>
      </c>
      <c r="Q13" s="602"/>
      <c r="R13" s="86">
        <v>1</v>
      </c>
      <c r="S13" s="602"/>
      <c r="T13" s="86">
        <v>1</v>
      </c>
      <c r="U13" s="603"/>
      <c r="V13" s="95">
        <f t="shared" si="0"/>
        <v>0</v>
      </c>
      <c r="W13" s="95">
        <f t="shared" si="1"/>
        <v>0</v>
      </c>
      <c r="X13" s="95">
        <f t="shared" si="2"/>
        <v>0</v>
      </c>
      <c r="Y13" s="95">
        <f t="shared" si="3"/>
        <v>0</v>
      </c>
      <c r="Z13" s="95">
        <f t="shared" si="4"/>
        <v>0</v>
      </c>
      <c r="AD13" s="101"/>
      <c r="AE13" s="285"/>
      <c r="AF13" s="195"/>
      <c r="AG13" s="278"/>
    </row>
    <row r="14" spans="1:33" ht="82.5" customHeight="1">
      <c r="A14" s="786"/>
      <c r="B14" s="789"/>
      <c r="C14" s="790"/>
      <c r="D14" s="790"/>
      <c r="E14" s="252" t="s">
        <v>42</v>
      </c>
      <c r="F14" s="253" t="s">
        <v>43</v>
      </c>
      <c r="G14" s="254">
        <v>0.9</v>
      </c>
      <c r="H14" s="255">
        <v>0.9</v>
      </c>
      <c r="I14" s="254" t="s">
        <v>190</v>
      </c>
      <c r="J14" s="53" t="s">
        <v>45</v>
      </c>
      <c r="K14" s="53" t="s">
        <v>186</v>
      </c>
      <c r="L14" s="874"/>
      <c r="M14" s="51" t="s">
        <v>129</v>
      </c>
      <c r="N14" s="86">
        <v>0.9</v>
      </c>
      <c r="O14" s="602"/>
      <c r="P14" s="86">
        <v>0.9</v>
      </c>
      <c r="Q14" s="602"/>
      <c r="R14" s="86">
        <v>0.9</v>
      </c>
      <c r="S14" s="602"/>
      <c r="T14" s="86">
        <v>0.9</v>
      </c>
      <c r="U14" s="614"/>
      <c r="V14" s="95">
        <f t="shared" si="0"/>
        <v>0</v>
      </c>
      <c r="W14" s="95">
        <f t="shared" si="1"/>
        <v>0</v>
      </c>
      <c r="X14" s="95">
        <f t="shared" si="2"/>
        <v>0</v>
      </c>
      <c r="Y14" s="95">
        <f t="shared" si="3"/>
        <v>0</v>
      </c>
      <c r="Z14" s="95">
        <f t="shared" si="4"/>
        <v>0</v>
      </c>
      <c r="AD14" s="101"/>
      <c r="AE14" s="316"/>
      <c r="AF14" s="195"/>
      <c r="AG14" s="195"/>
    </row>
    <row r="15" spans="1:33" ht="72" customHeight="1">
      <c r="A15" s="786"/>
      <c r="B15" s="789"/>
      <c r="C15" s="891" t="s">
        <v>46</v>
      </c>
      <c r="D15" s="892"/>
      <c r="E15" s="346" t="s">
        <v>619</v>
      </c>
      <c r="F15" s="348" t="s">
        <v>620</v>
      </c>
      <c r="G15" s="348">
        <v>0.8</v>
      </c>
      <c r="H15" s="347">
        <v>0.9</v>
      </c>
      <c r="I15" s="348" t="s">
        <v>658</v>
      </c>
      <c r="J15" s="415" t="s">
        <v>536</v>
      </c>
      <c r="K15" s="415" t="s">
        <v>485</v>
      </c>
      <c r="L15" s="874"/>
      <c r="M15" s="51" t="s">
        <v>129</v>
      </c>
      <c r="N15" s="86">
        <v>1</v>
      </c>
      <c r="O15" s="602"/>
      <c r="P15" s="86">
        <v>1</v>
      </c>
      <c r="Q15" s="602"/>
      <c r="R15" s="86">
        <v>1</v>
      </c>
      <c r="S15" s="602"/>
      <c r="T15" s="86">
        <v>1</v>
      </c>
      <c r="U15" s="614"/>
      <c r="V15" s="95">
        <f t="shared" si="0"/>
        <v>0</v>
      </c>
      <c r="W15" s="95">
        <f t="shared" si="1"/>
        <v>0</v>
      </c>
      <c r="X15" s="95">
        <f t="shared" si="2"/>
        <v>0</v>
      </c>
      <c r="Y15" s="95">
        <f t="shared" si="3"/>
        <v>0</v>
      </c>
      <c r="Z15" s="95">
        <f t="shared" si="4"/>
        <v>0</v>
      </c>
      <c r="AD15" s="101"/>
      <c r="AE15" s="316"/>
      <c r="AF15" s="195"/>
      <c r="AG15" s="227"/>
    </row>
    <row r="16" spans="1:33" ht="61.5" customHeight="1">
      <c r="A16" s="786"/>
      <c r="B16" s="789"/>
      <c r="C16" s="788" t="s">
        <v>49</v>
      </c>
      <c r="D16" s="807" t="s">
        <v>320</v>
      </c>
      <c r="E16" s="788" t="s">
        <v>50</v>
      </c>
      <c r="F16" s="788" t="s">
        <v>51</v>
      </c>
      <c r="G16" s="834">
        <v>0.9</v>
      </c>
      <c r="H16" s="849">
        <v>0.9</v>
      </c>
      <c r="I16" s="834" t="s">
        <v>563</v>
      </c>
      <c r="J16" s="50" t="s">
        <v>52</v>
      </c>
      <c r="K16" s="53" t="s">
        <v>53</v>
      </c>
      <c r="L16" s="874"/>
      <c r="M16" s="53" t="s">
        <v>131</v>
      </c>
      <c r="N16" s="86">
        <v>1</v>
      </c>
      <c r="O16" s="602"/>
      <c r="P16" s="86">
        <v>0</v>
      </c>
      <c r="Q16" s="602"/>
      <c r="R16" s="86">
        <v>0</v>
      </c>
      <c r="S16" s="602"/>
      <c r="T16" s="86">
        <v>0</v>
      </c>
      <c r="U16" s="614"/>
      <c r="V16" s="95">
        <f t="shared" si="0"/>
        <v>0</v>
      </c>
      <c r="W16" s="95" t="str">
        <f t="shared" si="1"/>
        <v>-</v>
      </c>
      <c r="X16" s="95" t="str">
        <f t="shared" si="2"/>
        <v>-</v>
      </c>
      <c r="Y16" s="95" t="str">
        <f t="shared" si="3"/>
        <v>-</v>
      </c>
      <c r="Z16" s="95">
        <f t="shared" si="4"/>
        <v>0</v>
      </c>
      <c r="AD16" s="101"/>
      <c r="AE16" s="285"/>
      <c r="AF16" s="195"/>
      <c r="AG16" s="227"/>
    </row>
    <row r="17" spans="1:33" ht="53.25" customHeight="1">
      <c r="A17" s="786"/>
      <c r="B17" s="789"/>
      <c r="C17" s="790"/>
      <c r="D17" s="808"/>
      <c r="E17" s="790"/>
      <c r="F17" s="790"/>
      <c r="G17" s="835"/>
      <c r="H17" s="850"/>
      <c r="I17" s="835"/>
      <c r="J17" s="50" t="s">
        <v>542</v>
      </c>
      <c r="K17" s="53" t="s">
        <v>541</v>
      </c>
      <c r="L17" s="874"/>
      <c r="M17" s="53" t="s">
        <v>129</v>
      </c>
      <c r="N17" s="86">
        <v>0</v>
      </c>
      <c r="O17" s="602"/>
      <c r="P17" s="86">
        <v>0.75</v>
      </c>
      <c r="Q17" s="602"/>
      <c r="R17" s="86">
        <v>0.8</v>
      </c>
      <c r="S17" s="602"/>
      <c r="T17" s="86">
        <v>0.9</v>
      </c>
      <c r="U17" s="614"/>
      <c r="V17" s="95" t="str">
        <f t="shared" si="0"/>
        <v>-</v>
      </c>
      <c r="W17" s="95">
        <f t="shared" si="1"/>
        <v>0</v>
      </c>
      <c r="X17" s="95">
        <f t="shared" si="2"/>
        <v>0</v>
      </c>
      <c r="Y17" s="95">
        <f t="shared" si="3"/>
        <v>0</v>
      </c>
      <c r="Z17" s="95">
        <f t="shared" si="4"/>
        <v>0</v>
      </c>
      <c r="AD17" s="101"/>
      <c r="AE17" s="285"/>
      <c r="AF17" s="195"/>
      <c r="AG17" s="195"/>
    </row>
    <row r="18" spans="1:33" ht="138" customHeight="1">
      <c r="A18" s="446" t="s">
        <v>873</v>
      </c>
      <c r="B18" s="448" t="s">
        <v>440</v>
      </c>
      <c r="C18" s="448" t="s">
        <v>441</v>
      </c>
      <c r="D18" s="448" t="s">
        <v>442</v>
      </c>
      <c r="E18" s="448" t="s">
        <v>70</v>
      </c>
      <c r="F18" s="448" t="s">
        <v>446</v>
      </c>
      <c r="G18" s="573">
        <v>4.0000000000000001E-3</v>
      </c>
      <c r="H18" s="574">
        <v>5.0000000000000001E-3</v>
      </c>
      <c r="I18" s="547" t="s">
        <v>72</v>
      </c>
      <c r="J18" s="62" t="s">
        <v>165</v>
      </c>
      <c r="K18" s="519" t="s">
        <v>166</v>
      </c>
      <c r="L18" s="874"/>
      <c r="M18" s="196" t="s">
        <v>130</v>
      </c>
      <c r="N18" s="91">
        <v>5.0000000000000001E-3</v>
      </c>
      <c r="O18" s="604"/>
      <c r="P18" s="91">
        <v>5.0000000000000001E-3</v>
      </c>
      <c r="Q18" s="604"/>
      <c r="R18" s="91">
        <v>5.0000000000000001E-3</v>
      </c>
      <c r="S18" s="604"/>
      <c r="T18" s="91">
        <v>5.0000000000000001E-3</v>
      </c>
      <c r="U18" s="616"/>
      <c r="V18" s="95" t="str">
        <f>IF(O18,IF(O18&gt;=0.5%,100%,IF(AND(O18&gt;0.4%),79%,59%)),"-")</f>
        <v>-</v>
      </c>
      <c r="W18" s="95" t="str">
        <f>IF(Q18,IF(Q18&gt;=0.5%,100%,IF(AND(Q18&gt;0.4%),79%,59%)),"-")</f>
        <v>-</v>
      </c>
      <c r="X18" s="95" t="str">
        <f>IF(S18,IF(S18&gt;=0.5%,100%,IF(AND(S18&gt;0.4%),79%,59%)),"-")</f>
        <v>-</v>
      </c>
      <c r="Y18" s="95" t="str">
        <f>IF(U18,IF(U18&gt;=0.5%,100%,IF(AND(U18&gt;0.4%),79%,59%)),"-")</f>
        <v>-</v>
      </c>
      <c r="Z18" s="95" t="str">
        <f t="shared" si="4"/>
        <v>-</v>
      </c>
      <c r="AD18" s="101"/>
      <c r="AE18" s="285"/>
      <c r="AF18" s="195"/>
      <c r="AG18" s="195"/>
    </row>
    <row r="19" spans="1:33" ht="63.75" customHeight="1">
      <c r="A19" s="791" t="s">
        <v>127</v>
      </c>
      <c r="B19" s="832" t="s">
        <v>78</v>
      </c>
      <c r="C19" s="832" t="s">
        <v>79</v>
      </c>
      <c r="D19" s="832" t="s">
        <v>322</v>
      </c>
      <c r="E19" s="832" t="s">
        <v>452</v>
      </c>
      <c r="F19" s="832" t="s">
        <v>88</v>
      </c>
      <c r="G19" s="824">
        <v>0.88</v>
      </c>
      <c r="H19" s="830">
        <v>1</v>
      </c>
      <c r="I19" s="824" t="s">
        <v>194</v>
      </c>
      <c r="J19" s="64" t="s">
        <v>731</v>
      </c>
      <c r="K19" s="64" t="s">
        <v>730</v>
      </c>
      <c r="L19" s="874"/>
      <c r="M19" s="64" t="s">
        <v>139</v>
      </c>
      <c r="N19" s="92">
        <v>0</v>
      </c>
      <c r="O19" s="602"/>
      <c r="P19" s="92">
        <v>1</v>
      </c>
      <c r="Q19" s="602"/>
      <c r="R19" s="92">
        <v>0</v>
      </c>
      <c r="S19" s="602"/>
      <c r="T19" s="92">
        <v>0</v>
      </c>
      <c r="U19" s="614"/>
      <c r="V19" s="95" t="str">
        <f t="shared" si="0"/>
        <v>-</v>
      </c>
      <c r="W19" s="95">
        <f t="shared" si="1"/>
        <v>0</v>
      </c>
      <c r="X19" s="95" t="str">
        <f t="shared" si="2"/>
        <v>-</v>
      </c>
      <c r="Y19" s="95" t="str">
        <f t="shared" si="3"/>
        <v>-</v>
      </c>
      <c r="Z19" s="95">
        <f t="shared" si="4"/>
        <v>0</v>
      </c>
      <c r="AD19" s="101"/>
      <c r="AE19" s="647"/>
      <c r="AF19" s="195"/>
      <c r="AG19" s="227"/>
    </row>
    <row r="20" spans="1:33" ht="79.5" customHeight="1">
      <c r="A20" s="792"/>
      <c r="B20" s="937"/>
      <c r="C20" s="937"/>
      <c r="D20" s="937"/>
      <c r="E20" s="937"/>
      <c r="F20" s="937"/>
      <c r="G20" s="941"/>
      <c r="H20" s="940"/>
      <c r="I20" s="941"/>
      <c r="J20" s="370" t="s">
        <v>727</v>
      </c>
      <c r="K20" s="370" t="s">
        <v>89</v>
      </c>
      <c r="L20" s="874"/>
      <c r="M20" s="64" t="s">
        <v>139</v>
      </c>
      <c r="N20" s="177">
        <v>0</v>
      </c>
      <c r="O20" s="610"/>
      <c r="P20" s="177">
        <v>1</v>
      </c>
      <c r="Q20" s="602"/>
      <c r="R20" s="177">
        <v>1</v>
      </c>
      <c r="S20" s="610"/>
      <c r="T20" s="177">
        <v>1</v>
      </c>
      <c r="U20" s="614"/>
      <c r="V20" s="95" t="str">
        <f t="shared" ref="V20" si="10">IFERROR((O20*100%)/N20,"-")</f>
        <v>-</v>
      </c>
      <c r="W20" s="95">
        <f t="shared" ref="W20" si="11">IFERROR((Q20*100%)/P20,"-")</f>
        <v>0</v>
      </c>
      <c r="X20" s="95">
        <f t="shared" ref="X20" si="12">IFERROR((S20*100%)/R20,"-")</f>
        <v>0</v>
      </c>
      <c r="Y20" s="95">
        <f t="shared" ref="Y20" si="13">IFERROR((U20*100%)/T20,"-")</f>
        <v>0</v>
      </c>
      <c r="Z20" s="95">
        <f t="shared" ref="Z20" si="14">IFERROR(AVERAGE(V20:Y20),"-")</f>
        <v>0</v>
      </c>
      <c r="AD20" s="101"/>
      <c r="AE20" s="647"/>
      <c r="AF20" s="195"/>
      <c r="AG20" s="227"/>
    </row>
    <row r="21" spans="1:33" ht="78" customHeight="1">
      <c r="A21" s="792"/>
      <c r="B21" s="937"/>
      <c r="C21" s="937"/>
      <c r="D21" s="833"/>
      <c r="E21" s="833"/>
      <c r="F21" s="833"/>
      <c r="G21" s="825"/>
      <c r="H21" s="831"/>
      <c r="I21" s="825"/>
      <c r="J21" s="370" t="s">
        <v>732</v>
      </c>
      <c r="K21" s="405" t="s">
        <v>866</v>
      </c>
      <c r="L21" s="874"/>
      <c r="M21" s="172" t="s">
        <v>139</v>
      </c>
      <c r="N21" s="177">
        <v>0</v>
      </c>
      <c r="O21" s="610"/>
      <c r="P21" s="177">
        <v>0</v>
      </c>
      <c r="Q21" s="602"/>
      <c r="R21" s="177">
        <v>1</v>
      </c>
      <c r="S21" s="610"/>
      <c r="T21" s="177">
        <v>1</v>
      </c>
      <c r="U21" s="614"/>
      <c r="V21" s="95" t="str">
        <f t="shared" si="0"/>
        <v>-</v>
      </c>
      <c r="W21" s="95" t="str">
        <f t="shared" si="1"/>
        <v>-</v>
      </c>
      <c r="X21" s="95">
        <f t="shared" si="2"/>
        <v>0</v>
      </c>
      <c r="Y21" s="95">
        <f t="shared" si="3"/>
        <v>0</v>
      </c>
      <c r="Z21" s="95">
        <f t="shared" si="4"/>
        <v>0</v>
      </c>
      <c r="AD21" s="101"/>
      <c r="AE21" s="647"/>
      <c r="AF21" s="195"/>
      <c r="AG21" s="227"/>
    </row>
    <row r="22" spans="1:33" ht="90.75" customHeight="1">
      <c r="A22" s="792"/>
      <c r="B22" s="937"/>
      <c r="C22" s="937"/>
      <c r="D22" s="832" t="s">
        <v>90</v>
      </c>
      <c r="E22" s="832" t="s">
        <v>91</v>
      </c>
      <c r="F22" s="832" t="s">
        <v>92</v>
      </c>
      <c r="G22" s="824">
        <v>0.3</v>
      </c>
      <c r="H22" s="830">
        <v>0.7</v>
      </c>
      <c r="I22" s="882" t="s">
        <v>195</v>
      </c>
      <c r="J22" s="64" t="s">
        <v>172</v>
      </c>
      <c r="K22" s="64" t="s">
        <v>195</v>
      </c>
      <c r="L22" s="874"/>
      <c r="M22" s="64" t="s">
        <v>130</v>
      </c>
      <c r="N22" s="92">
        <v>0</v>
      </c>
      <c r="O22" s="602"/>
      <c r="P22" s="92" t="s">
        <v>903</v>
      </c>
      <c r="Q22" s="602"/>
      <c r="R22" s="92">
        <v>0</v>
      </c>
      <c r="S22" s="602"/>
      <c r="T22" s="92" t="s">
        <v>903</v>
      </c>
      <c r="U22" s="614"/>
      <c r="V22" s="95" t="str">
        <f>IF(O22,IF(O22&gt;=90%,100%,59%),"-")</f>
        <v>-</v>
      </c>
      <c r="W22" s="95" t="str">
        <f>IF(Q22,IF(Q22&gt;=90%,100%,59%),"-")</f>
        <v>-</v>
      </c>
      <c r="X22" s="95" t="str">
        <f>IF(S22,IF(S22&gt;=90%,100%,59%),"-")</f>
        <v>-</v>
      </c>
      <c r="Y22" s="95" t="str">
        <f>IF(U22,IF(U22&gt;=90%,100%,59%),"-")</f>
        <v>-</v>
      </c>
      <c r="Z22" s="95" t="str">
        <f t="shared" si="4"/>
        <v>-</v>
      </c>
      <c r="AD22" s="101"/>
      <c r="AE22" s="647"/>
      <c r="AF22" s="195"/>
      <c r="AG22" s="227"/>
    </row>
    <row r="23" spans="1:33" ht="66" customHeight="1">
      <c r="A23" s="809"/>
      <c r="B23" s="833"/>
      <c r="C23" s="833"/>
      <c r="D23" s="833"/>
      <c r="E23" s="833"/>
      <c r="F23" s="833"/>
      <c r="G23" s="825"/>
      <c r="H23" s="831"/>
      <c r="I23" s="884"/>
      <c r="J23" s="64" t="s">
        <v>202</v>
      </c>
      <c r="K23" s="64" t="s">
        <v>203</v>
      </c>
      <c r="L23" s="874"/>
      <c r="M23" s="64" t="s">
        <v>130</v>
      </c>
      <c r="N23" s="92">
        <v>0.8</v>
      </c>
      <c r="O23" s="602"/>
      <c r="P23" s="92">
        <v>0.8</v>
      </c>
      <c r="Q23" s="602"/>
      <c r="R23" s="92">
        <v>0.8</v>
      </c>
      <c r="S23" s="602"/>
      <c r="T23" s="92">
        <v>0.8</v>
      </c>
      <c r="U23" s="614"/>
      <c r="V23" s="95">
        <f t="shared" si="0"/>
        <v>0</v>
      </c>
      <c r="W23" s="95">
        <f t="shared" si="1"/>
        <v>0</v>
      </c>
      <c r="X23" s="95">
        <f t="shared" si="2"/>
        <v>0</v>
      </c>
      <c r="Y23" s="95">
        <f t="shared" si="3"/>
        <v>0</v>
      </c>
      <c r="Z23" s="95">
        <f t="shared" si="4"/>
        <v>0</v>
      </c>
      <c r="AD23" s="101"/>
      <c r="AE23" s="285"/>
      <c r="AF23" s="195"/>
      <c r="AG23" s="227"/>
    </row>
    <row r="24" spans="1:33" ht="67.95" customHeight="1">
      <c r="A24" s="1055" t="s">
        <v>128</v>
      </c>
      <c r="B24" s="956" t="s">
        <v>444</v>
      </c>
      <c r="C24" s="956" t="s">
        <v>445</v>
      </c>
      <c r="D24" s="1067" t="s">
        <v>99</v>
      </c>
      <c r="E24" s="956" t="s">
        <v>100</v>
      </c>
      <c r="F24" s="1027" t="s">
        <v>101</v>
      </c>
      <c r="G24" s="1028">
        <v>0.7</v>
      </c>
      <c r="H24" s="1029">
        <v>0.8</v>
      </c>
      <c r="I24" s="1020" t="s">
        <v>173</v>
      </c>
      <c r="J24" s="423" t="s">
        <v>103</v>
      </c>
      <c r="K24" s="534" t="s">
        <v>500</v>
      </c>
      <c r="L24" s="874"/>
      <c r="M24" s="70" t="s">
        <v>132</v>
      </c>
      <c r="N24" s="93">
        <v>0</v>
      </c>
      <c r="O24" s="605"/>
      <c r="P24" s="94">
        <v>0</v>
      </c>
      <c r="Q24" s="608"/>
      <c r="R24" s="93">
        <v>1</v>
      </c>
      <c r="S24" s="605"/>
      <c r="T24" s="94">
        <v>1</v>
      </c>
      <c r="U24" s="614"/>
      <c r="V24" s="95" t="str">
        <f t="shared" si="0"/>
        <v>-</v>
      </c>
      <c r="W24" s="95" t="str">
        <f t="shared" si="1"/>
        <v>-</v>
      </c>
      <c r="X24" s="95">
        <f t="shared" si="2"/>
        <v>0</v>
      </c>
      <c r="Y24" s="95">
        <f t="shared" si="3"/>
        <v>0</v>
      </c>
      <c r="Z24" s="95">
        <f t="shared" si="4"/>
        <v>0</v>
      </c>
      <c r="AD24" s="101"/>
      <c r="AE24" s="647"/>
      <c r="AF24" s="195"/>
      <c r="AG24" s="227"/>
    </row>
    <row r="25" spans="1:33" ht="67.5" customHeight="1">
      <c r="A25" s="1056"/>
      <c r="B25" s="956"/>
      <c r="C25" s="956"/>
      <c r="D25" s="1067"/>
      <c r="E25" s="956"/>
      <c r="F25" s="1027"/>
      <c r="G25" s="1028"/>
      <c r="H25" s="1029"/>
      <c r="I25" s="1020"/>
      <c r="J25" s="422" t="s">
        <v>908</v>
      </c>
      <c r="K25" s="534" t="s">
        <v>790</v>
      </c>
      <c r="L25" s="874"/>
      <c r="M25" s="70" t="s">
        <v>130</v>
      </c>
      <c r="N25" s="93">
        <v>0</v>
      </c>
      <c r="O25" s="605"/>
      <c r="P25" s="94">
        <v>0</v>
      </c>
      <c r="Q25" s="608"/>
      <c r="R25" s="94">
        <v>0</v>
      </c>
      <c r="S25" s="608"/>
      <c r="T25" s="94">
        <v>1</v>
      </c>
      <c r="U25" s="614"/>
      <c r="V25" s="95" t="str">
        <f t="shared" si="0"/>
        <v>-</v>
      </c>
      <c r="W25" s="95" t="str">
        <f t="shared" si="1"/>
        <v>-</v>
      </c>
      <c r="X25" s="95" t="str">
        <f t="shared" si="2"/>
        <v>-</v>
      </c>
      <c r="Y25" s="95">
        <f t="shared" si="3"/>
        <v>0</v>
      </c>
      <c r="Z25" s="95">
        <f t="shared" si="4"/>
        <v>0</v>
      </c>
      <c r="AD25" s="101"/>
      <c r="AE25" s="285"/>
      <c r="AF25" s="195"/>
      <c r="AG25" s="227"/>
    </row>
    <row r="26" spans="1:33" ht="73.5" customHeight="1">
      <c r="A26" s="1056"/>
      <c r="B26" s="956"/>
      <c r="C26" s="956"/>
      <c r="D26" s="1067" t="s">
        <v>104</v>
      </c>
      <c r="E26" s="1027" t="s">
        <v>174</v>
      </c>
      <c r="F26" s="1027" t="s">
        <v>105</v>
      </c>
      <c r="G26" s="1028">
        <v>0.89</v>
      </c>
      <c r="H26" s="1029">
        <v>1</v>
      </c>
      <c r="I26" s="1020" t="s">
        <v>106</v>
      </c>
      <c r="J26" s="371" t="s">
        <v>733</v>
      </c>
      <c r="K26" s="371" t="s">
        <v>729</v>
      </c>
      <c r="L26" s="874"/>
      <c r="M26" s="70" t="s">
        <v>139</v>
      </c>
      <c r="N26" s="93">
        <v>1</v>
      </c>
      <c r="O26" s="605"/>
      <c r="P26" s="94">
        <v>0</v>
      </c>
      <c r="Q26" s="619"/>
      <c r="R26" s="94">
        <v>0</v>
      </c>
      <c r="S26" s="608"/>
      <c r="T26" s="94">
        <v>0</v>
      </c>
      <c r="U26" s="614"/>
      <c r="V26" s="95">
        <f t="shared" si="0"/>
        <v>0</v>
      </c>
      <c r="W26" s="95" t="str">
        <f t="shared" si="1"/>
        <v>-</v>
      </c>
      <c r="X26" s="95" t="str">
        <f t="shared" si="2"/>
        <v>-</v>
      </c>
      <c r="Y26" s="95" t="str">
        <f t="shared" si="3"/>
        <v>-</v>
      </c>
      <c r="Z26" s="95">
        <f t="shared" si="4"/>
        <v>0</v>
      </c>
      <c r="AD26" s="101"/>
      <c r="AE26" s="285"/>
      <c r="AF26" s="195"/>
      <c r="AG26" s="227"/>
    </row>
    <row r="27" spans="1:33" ht="81.75" customHeight="1">
      <c r="A27" s="1056"/>
      <c r="B27" s="956"/>
      <c r="C27" s="956"/>
      <c r="D27" s="1067"/>
      <c r="E27" s="1027"/>
      <c r="F27" s="1027"/>
      <c r="G27" s="1028"/>
      <c r="H27" s="1029"/>
      <c r="I27" s="1020"/>
      <c r="J27" s="371" t="s">
        <v>1000</v>
      </c>
      <c r="K27" s="371" t="s">
        <v>728</v>
      </c>
      <c r="L27" s="874"/>
      <c r="M27" s="371" t="s">
        <v>139</v>
      </c>
      <c r="N27" s="93">
        <v>1</v>
      </c>
      <c r="O27" s="606"/>
      <c r="P27" s="94">
        <v>0</v>
      </c>
      <c r="Q27" s="619"/>
      <c r="R27" s="94">
        <v>0</v>
      </c>
      <c r="S27" s="608"/>
      <c r="T27" s="94">
        <v>0</v>
      </c>
      <c r="U27" s="614"/>
      <c r="V27" s="95">
        <f t="shared" si="0"/>
        <v>0</v>
      </c>
      <c r="W27" s="95"/>
      <c r="X27" s="95"/>
      <c r="Y27" s="95" t="str">
        <f t="shared" si="3"/>
        <v>-</v>
      </c>
      <c r="Z27" s="95"/>
      <c r="AD27" s="101"/>
      <c r="AE27" s="647"/>
      <c r="AF27" s="195"/>
      <c r="AG27" s="227"/>
    </row>
    <row r="28" spans="1:33" ht="71.25" customHeight="1">
      <c r="A28" s="1056"/>
      <c r="B28" s="956"/>
      <c r="C28" s="956"/>
      <c r="D28" s="1067"/>
      <c r="E28" s="1027"/>
      <c r="F28" s="1027"/>
      <c r="G28" s="1028"/>
      <c r="H28" s="1029"/>
      <c r="I28" s="1020"/>
      <c r="J28" s="371" t="s">
        <v>732</v>
      </c>
      <c r="K28" s="406" t="s">
        <v>867</v>
      </c>
      <c r="L28" s="874"/>
      <c r="M28" s="70" t="s">
        <v>139</v>
      </c>
      <c r="N28" s="93">
        <v>1</v>
      </c>
      <c r="O28" s="605"/>
      <c r="P28" s="94">
        <v>1</v>
      </c>
      <c r="Q28" s="619"/>
      <c r="R28" s="94">
        <v>0</v>
      </c>
      <c r="S28" s="619"/>
      <c r="T28" s="94">
        <v>0</v>
      </c>
      <c r="U28" s="614"/>
      <c r="V28" s="95">
        <f t="shared" si="0"/>
        <v>0</v>
      </c>
      <c r="W28" s="95">
        <f t="shared" si="1"/>
        <v>0</v>
      </c>
      <c r="X28" s="95" t="str">
        <f t="shared" si="2"/>
        <v>-</v>
      </c>
      <c r="Y28" s="95" t="str">
        <f t="shared" si="3"/>
        <v>-</v>
      </c>
      <c r="Z28" s="95">
        <f t="shared" si="4"/>
        <v>0</v>
      </c>
      <c r="AD28" s="101"/>
      <c r="AE28" s="647"/>
      <c r="AF28" s="195"/>
      <c r="AG28" s="227"/>
    </row>
    <row r="29" spans="1:33" ht="66" customHeight="1">
      <c r="A29" s="1056"/>
      <c r="B29" s="956"/>
      <c r="C29" s="956"/>
      <c r="D29" s="1067"/>
      <c r="E29" s="1027"/>
      <c r="F29" s="1027"/>
      <c r="G29" s="1028"/>
      <c r="H29" s="1029"/>
      <c r="I29" s="1020"/>
      <c r="J29" s="371" t="s">
        <v>734</v>
      </c>
      <c r="K29" s="406" t="s">
        <v>867</v>
      </c>
      <c r="L29" s="874"/>
      <c r="M29" s="140" t="s">
        <v>139</v>
      </c>
      <c r="N29" s="166">
        <v>1</v>
      </c>
      <c r="O29" s="640"/>
      <c r="P29" s="134">
        <v>1</v>
      </c>
      <c r="Q29" s="626"/>
      <c r="R29" s="134">
        <v>0</v>
      </c>
      <c r="S29" s="626"/>
      <c r="T29" s="134">
        <v>0</v>
      </c>
      <c r="U29" s="614"/>
      <c r="V29" s="95">
        <f t="shared" si="0"/>
        <v>0</v>
      </c>
      <c r="W29" s="95">
        <f t="shared" si="1"/>
        <v>0</v>
      </c>
      <c r="X29" s="95" t="str">
        <f t="shared" si="2"/>
        <v>-</v>
      </c>
      <c r="Y29" s="95" t="str">
        <f t="shared" si="3"/>
        <v>-</v>
      </c>
      <c r="Z29" s="95">
        <f t="shared" si="4"/>
        <v>0</v>
      </c>
      <c r="AD29" s="101"/>
      <c r="AE29" s="285"/>
      <c r="AF29" s="195"/>
      <c r="AG29" s="227"/>
    </row>
    <row r="30" spans="1:33" ht="99" customHeight="1">
      <c r="A30" s="1057"/>
      <c r="B30" s="956"/>
      <c r="C30" s="956"/>
      <c r="D30" s="528" t="s">
        <v>954</v>
      </c>
      <c r="E30" s="535" t="s">
        <v>956</v>
      </c>
      <c r="F30" s="535" t="s">
        <v>957</v>
      </c>
      <c r="G30" s="536">
        <v>0.8</v>
      </c>
      <c r="H30" s="536" t="s">
        <v>955</v>
      </c>
      <c r="I30" s="535" t="s">
        <v>957</v>
      </c>
      <c r="J30" s="530" t="s">
        <v>958</v>
      </c>
      <c r="K30" s="530" t="s">
        <v>959</v>
      </c>
      <c r="L30" s="564"/>
      <c r="M30" s="534" t="s">
        <v>130</v>
      </c>
      <c r="N30" s="166">
        <v>1</v>
      </c>
      <c r="O30" s="640"/>
      <c r="P30" s="134">
        <v>1</v>
      </c>
      <c r="Q30" s="626"/>
      <c r="R30" s="134">
        <v>1</v>
      </c>
      <c r="S30" s="626"/>
      <c r="T30" s="134">
        <v>1</v>
      </c>
      <c r="U30" s="619"/>
      <c r="V30" s="95">
        <f t="shared" ref="V30" si="15">IFERROR((O30*100%)/N30,"-")</f>
        <v>0</v>
      </c>
      <c r="W30" s="95">
        <f t="shared" ref="W30" si="16">IFERROR((Q30*100%)/P30,"-")</f>
        <v>0</v>
      </c>
      <c r="X30" s="95">
        <f t="shared" ref="X30" si="17">IFERROR((S30*100%)/R30,"-")</f>
        <v>0</v>
      </c>
      <c r="Y30" s="95">
        <f t="shared" ref="Y30" si="18">IFERROR((U30*100%)/T30,"-")</f>
        <v>0</v>
      </c>
      <c r="Z30" s="95">
        <f t="shared" ref="Z30" si="19">IFERROR(AVERAGE(V30:Y30),"-")</f>
        <v>0</v>
      </c>
      <c r="AD30" s="101"/>
      <c r="AE30" s="647"/>
      <c r="AF30" s="195"/>
      <c r="AG30" s="227"/>
    </row>
    <row r="31" spans="1:33" ht="45.6" customHeight="1">
      <c r="A31" s="1004" t="s">
        <v>332</v>
      </c>
      <c r="B31" s="1005"/>
      <c r="C31" s="1005"/>
      <c r="D31" s="1005"/>
      <c r="E31" s="1005"/>
      <c r="F31" s="1005"/>
      <c r="G31" s="1005"/>
      <c r="H31" s="1005"/>
      <c r="I31" s="1005"/>
      <c r="J31" s="1005"/>
      <c r="K31" s="1006"/>
      <c r="L31" s="319"/>
      <c r="M31" s="71"/>
      <c r="N31" s="71"/>
      <c r="O31" s="71"/>
      <c r="P31" s="71"/>
      <c r="Q31" s="71"/>
      <c r="R31" s="71"/>
      <c r="S31" s="71"/>
      <c r="T31" s="71"/>
      <c r="U31" s="71"/>
      <c r="V31" s="40" t="str">
        <f t="shared" si="0"/>
        <v>-</v>
      </c>
      <c r="W31" s="40" t="str">
        <f t="shared" si="1"/>
        <v>-</v>
      </c>
      <c r="X31" s="40" t="str">
        <f t="shared" si="2"/>
        <v>-</v>
      </c>
      <c r="Y31" s="40" t="str">
        <f t="shared" si="3"/>
        <v>-</v>
      </c>
      <c r="Z31" s="226">
        <f>AVERAGE(Z4:Z30)</f>
        <v>0</v>
      </c>
      <c r="AD31" s="101"/>
      <c r="AE31" s="647"/>
      <c r="AF31" s="195"/>
      <c r="AG31" s="227"/>
    </row>
    <row r="32" spans="1:33">
      <c r="A32" s="1049" t="s">
        <v>209</v>
      </c>
      <c r="B32" s="1050"/>
      <c r="C32" s="1050"/>
      <c r="D32" s="1050"/>
      <c r="E32" s="1050"/>
      <c r="F32" s="1050"/>
      <c r="G32" s="1050"/>
      <c r="H32" s="1050"/>
      <c r="I32" s="1050"/>
      <c r="J32" s="1051"/>
      <c r="AD32" s="101"/>
      <c r="AE32" s="285"/>
      <c r="AF32" s="195"/>
      <c r="AG32" s="227"/>
    </row>
    <row r="33" spans="1:33">
      <c r="A33" s="795" t="s">
        <v>250</v>
      </c>
      <c r="B33" s="796"/>
      <c r="C33" s="796"/>
      <c r="D33" s="796"/>
      <c r="E33" s="796"/>
      <c r="F33" s="796"/>
      <c r="G33" s="796"/>
      <c r="H33" s="796"/>
      <c r="I33" s="796"/>
      <c r="J33" s="797"/>
      <c r="AD33" s="101"/>
      <c r="AE33" s="647"/>
      <c r="AF33" s="195"/>
      <c r="AG33" s="227"/>
    </row>
    <row r="34" spans="1:33">
      <c r="A34" s="798"/>
      <c r="B34" s="799"/>
      <c r="C34" s="799"/>
      <c r="D34" s="799"/>
      <c r="E34" s="799"/>
      <c r="F34" s="799"/>
      <c r="G34" s="799"/>
      <c r="H34" s="799"/>
      <c r="I34" s="799"/>
      <c r="J34" s="800"/>
      <c r="AD34" s="101"/>
      <c r="AE34" s="647"/>
      <c r="AF34" s="195"/>
      <c r="AG34" s="227"/>
    </row>
    <row r="35" spans="1:33">
      <c r="A35" s="801"/>
      <c r="B35" s="802"/>
      <c r="C35" s="802"/>
      <c r="D35" s="802"/>
      <c r="E35" s="802"/>
      <c r="F35" s="802"/>
      <c r="G35" s="802"/>
      <c r="H35" s="802"/>
      <c r="I35" s="802"/>
      <c r="J35" s="803"/>
      <c r="AD35" s="101"/>
      <c r="AE35" s="285"/>
      <c r="AF35" s="195"/>
      <c r="AG35" s="227"/>
    </row>
    <row r="36" spans="1:33" ht="50.25" customHeight="1">
      <c r="A36" s="793" t="s">
        <v>670</v>
      </c>
      <c r="B36" s="793" t="s">
        <v>669</v>
      </c>
      <c r="C36" s="793" t="s">
        <v>667</v>
      </c>
      <c r="D36" s="793" t="s">
        <v>0</v>
      </c>
      <c r="E36" s="793" t="s">
        <v>654</v>
      </c>
      <c r="F36" s="793" t="s">
        <v>664</v>
      </c>
      <c r="G36" s="793" t="s">
        <v>1</v>
      </c>
      <c r="H36" s="793" t="s">
        <v>645</v>
      </c>
      <c r="I36" s="793" t="s">
        <v>125</v>
      </c>
      <c r="J36" s="793" t="s">
        <v>812</v>
      </c>
      <c r="K36" s="793" t="s">
        <v>805</v>
      </c>
      <c r="L36" s="874" t="s">
        <v>432</v>
      </c>
      <c r="M36" s="793" t="s">
        <v>2</v>
      </c>
      <c r="N36" s="793" t="s">
        <v>210</v>
      </c>
      <c r="O36" s="793" t="s">
        <v>645</v>
      </c>
      <c r="P36" s="815" t="s">
        <v>3</v>
      </c>
      <c r="Q36" s="816"/>
      <c r="R36" s="816"/>
      <c r="S36" s="816"/>
      <c r="T36" s="816"/>
      <c r="U36" s="816"/>
      <c r="V36" s="816"/>
      <c r="W36" s="817"/>
      <c r="X36" s="818" t="s">
        <v>1007</v>
      </c>
      <c r="Y36" s="819"/>
      <c r="Z36" s="819"/>
      <c r="AA36" s="819"/>
      <c r="AB36" s="820"/>
      <c r="AD36" s="101"/>
      <c r="AE36" s="647"/>
      <c r="AF36" s="195"/>
      <c r="AG36" s="227"/>
    </row>
    <row r="37" spans="1:33" ht="52.8">
      <c r="A37" s="794"/>
      <c r="B37" s="794"/>
      <c r="C37" s="794"/>
      <c r="D37" s="794"/>
      <c r="E37" s="794"/>
      <c r="F37" s="794"/>
      <c r="G37" s="794"/>
      <c r="H37" s="794"/>
      <c r="I37" s="794"/>
      <c r="J37" s="794"/>
      <c r="K37" s="794"/>
      <c r="L37" s="874"/>
      <c r="M37" s="794"/>
      <c r="N37" s="794"/>
      <c r="O37" s="794"/>
      <c r="P37" s="38" t="s">
        <v>143</v>
      </c>
      <c r="Q37" s="38" t="s">
        <v>145</v>
      </c>
      <c r="R37" s="38" t="s">
        <v>144</v>
      </c>
      <c r="S37" s="38" t="s">
        <v>146</v>
      </c>
      <c r="T37" s="38" t="s">
        <v>147</v>
      </c>
      <c r="U37" s="38" t="s">
        <v>148</v>
      </c>
      <c r="V37" s="38" t="s">
        <v>149</v>
      </c>
      <c r="W37" s="38" t="s">
        <v>150</v>
      </c>
      <c r="X37" s="38" t="s">
        <v>458</v>
      </c>
      <c r="Y37" s="38" t="s">
        <v>454</v>
      </c>
      <c r="Z37" s="38" t="s">
        <v>455</v>
      </c>
      <c r="AA37" s="38" t="s">
        <v>456</v>
      </c>
      <c r="AB37" s="38" t="s">
        <v>457</v>
      </c>
      <c r="AD37" s="101"/>
      <c r="AE37" s="647"/>
      <c r="AF37" s="195"/>
      <c r="AG37" s="227"/>
    </row>
    <row r="38" spans="1:33" ht="120" customHeight="1">
      <c r="A38" s="791" t="s">
        <v>127</v>
      </c>
      <c r="B38" s="855" t="s">
        <v>78</v>
      </c>
      <c r="C38" s="855" t="s">
        <v>79</v>
      </c>
      <c r="D38" s="855" t="s">
        <v>253</v>
      </c>
      <c r="E38" s="855" t="s">
        <v>91</v>
      </c>
      <c r="F38" s="855" t="s">
        <v>92</v>
      </c>
      <c r="G38" s="856">
        <v>0.3</v>
      </c>
      <c r="H38" s="856">
        <v>0.7</v>
      </c>
      <c r="I38" s="855" t="s">
        <v>252</v>
      </c>
      <c r="J38" s="742" t="s">
        <v>278</v>
      </c>
      <c r="K38" s="742" t="s">
        <v>735</v>
      </c>
      <c r="L38" s="874"/>
      <c r="M38" s="39" t="s">
        <v>225</v>
      </c>
      <c r="N38" s="43">
        <v>0.92</v>
      </c>
      <c r="O38" s="44">
        <v>0.92</v>
      </c>
      <c r="P38" s="244">
        <v>0</v>
      </c>
      <c r="Q38" s="191"/>
      <c r="R38" s="244">
        <v>0</v>
      </c>
      <c r="S38" s="191">
        <v>0</v>
      </c>
      <c r="T38" s="244">
        <v>0</v>
      </c>
      <c r="U38" s="191">
        <v>0</v>
      </c>
      <c r="V38" s="244">
        <v>0.92</v>
      </c>
      <c r="W38" s="329"/>
      <c r="X38" s="40" t="str">
        <f>IFERROR((Q38*100%)/P38,"-")</f>
        <v>-</v>
      </c>
      <c r="Y38" s="40" t="str">
        <f>IFERROR((S38*100%)/R38,"-")</f>
        <v>-</v>
      </c>
      <c r="Z38" s="40" t="str">
        <f>IFERROR((U38*100%)/T38,"-")</f>
        <v>-</v>
      </c>
      <c r="AA38" s="40" t="str">
        <f>IF(W38,IF(W38&gt;=92%,100%,59%),"-")</f>
        <v>-</v>
      </c>
      <c r="AB38" s="40" t="str">
        <f>IFERROR(AVERAGE(X38:AA38),"-")</f>
        <v>-</v>
      </c>
      <c r="AD38" s="101"/>
      <c r="AE38" s="285"/>
      <c r="AF38" s="195"/>
      <c r="AG38" s="227"/>
    </row>
    <row r="39" spans="1:33" ht="93.75" customHeight="1">
      <c r="A39" s="792"/>
      <c r="B39" s="855"/>
      <c r="C39" s="855"/>
      <c r="D39" s="855"/>
      <c r="E39" s="855"/>
      <c r="F39" s="855"/>
      <c r="G39" s="856"/>
      <c r="H39" s="856"/>
      <c r="I39" s="855"/>
      <c r="J39" s="39" t="s">
        <v>279</v>
      </c>
      <c r="K39" s="687" t="s">
        <v>226</v>
      </c>
      <c r="L39" s="874"/>
      <c r="M39" s="39" t="s">
        <v>225</v>
      </c>
      <c r="N39" s="43">
        <v>0.85</v>
      </c>
      <c r="O39" s="44">
        <v>0.85</v>
      </c>
      <c r="P39" s="244">
        <v>0</v>
      </c>
      <c r="Q39" s="191"/>
      <c r="R39" s="244" t="s">
        <v>227</v>
      </c>
      <c r="S39" s="191"/>
      <c r="T39" s="244" t="s">
        <v>227</v>
      </c>
      <c r="U39" s="191"/>
      <c r="V39" s="244" t="s">
        <v>227</v>
      </c>
      <c r="W39" s="329"/>
      <c r="X39" s="40" t="str">
        <f>IF(Q39,IF(Q39&gt;=85%,100%,59%),"-")</f>
        <v>-</v>
      </c>
      <c r="Y39" s="40" t="str">
        <f>IF(S39,IF(S39&gt;=85%,100%,59%),"-")</f>
        <v>-</v>
      </c>
      <c r="Z39" s="40" t="str">
        <f>IF(U39,IF(U39&gt;=85%,100%,59%),"-")</f>
        <v>-</v>
      </c>
      <c r="AA39" s="40" t="str">
        <f>IF(W39,IF(W39&gt;=85%,100%,59%),"-")</f>
        <v>-</v>
      </c>
      <c r="AB39" s="40" t="str">
        <f t="shared" ref="AB39:AB46" si="20">IFERROR(AVERAGE(X39:AA39),"-")</f>
        <v>-</v>
      </c>
      <c r="AD39" s="101"/>
      <c r="AE39" s="647"/>
      <c r="AF39" s="195"/>
      <c r="AG39" s="227"/>
    </row>
    <row r="40" spans="1:33" ht="92.25" customHeight="1">
      <c r="A40" s="792"/>
      <c r="B40" s="855"/>
      <c r="C40" s="855"/>
      <c r="D40" s="855"/>
      <c r="E40" s="855"/>
      <c r="F40" s="855"/>
      <c r="G40" s="856"/>
      <c r="H40" s="856"/>
      <c r="I40" s="855"/>
      <c r="J40" s="39" t="s">
        <v>280</v>
      </c>
      <c r="K40" s="369" t="s">
        <v>737</v>
      </c>
      <c r="L40" s="874"/>
      <c r="M40" s="39" t="s">
        <v>225</v>
      </c>
      <c r="N40" s="43">
        <v>0.8</v>
      </c>
      <c r="O40" s="44">
        <v>0.85</v>
      </c>
      <c r="P40" s="244">
        <v>0</v>
      </c>
      <c r="Q40" s="191"/>
      <c r="R40" s="244">
        <v>0.85</v>
      </c>
      <c r="S40" s="191">
        <v>0</v>
      </c>
      <c r="T40" s="244">
        <v>0</v>
      </c>
      <c r="U40" s="191">
        <v>0</v>
      </c>
      <c r="V40" s="244">
        <v>0.85</v>
      </c>
      <c r="W40" s="329"/>
      <c r="X40" s="40" t="str">
        <f t="shared" ref="X40:X46" si="21">IFERROR((Q40*100%)/P40,"-")</f>
        <v>-</v>
      </c>
      <c r="Y40" s="40">
        <f t="shared" ref="Y40:Y46" si="22">IFERROR((S40*100%)/R40,"-")</f>
        <v>0</v>
      </c>
      <c r="Z40" s="40" t="str">
        <f t="shared" ref="Z40:Z46" si="23">IFERROR((U40*100%)/T40,"-")</f>
        <v>-</v>
      </c>
      <c r="AA40" s="40">
        <f t="shared" ref="AA40:AA45" si="24">IFERROR((W40*100%)/V40,"-")</f>
        <v>0</v>
      </c>
      <c r="AB40" s="40">
        <f t="shared" si="20"/>
        <v>0</v>
      </c>
      <c r="AD40" s="101"/>
      <c r="AE40" s="647"/>
      <c r="AF40" s="195"/>
      <c r="AG40" s="227"/>
    </row>
    <row r="41" spans="1:33" ht="132.75" customHeight="1">
      <c r="A41" s="792"/>
      <c r="B41" s="855"/>
      <c r="C41" s="855"/>
      <c r="D41" s="855"/>
      <c r="E41" s="855"/>
      <c r="F41" s="855"/>
      <c r="G41" s="856"/>
      <c r="H41" s="856"/>
      <c r="I41" s="855"/>
      <c r="J41" s="39" t="s">
        <v>281</v>
      </c>
      <c r="K41" s="369" t="s">
        <v>1059</v>
      </c>
      <c r="L41" s="874"/>
      <c r="M41" s="39" t="s">
        <v>225</v>
      </c>
      <c r="N41" s="43">
        <v>1E-3</v>
      </c>
      <c r="O41" s="44">
        <v>1E-3</v>
      </c>
      <c r="P41" s="314">
        <v>1E-3</v>
      </c>
      <c r="Q41" s="248"/>
      <c r="R41" s="314">
        <v>1E-3</v>
      </c>
      <c r="S41" s="248"/>
      <c r="T41" s="314">
        <v>1E-3</v>
      </c>
      <c r="U41" s="193"/>
      <c r="V41" s="314">
        <v>1E-3</v>
      </c>
      <c r="W41" s="337"/>
      <c r="X41" s="40" t="str">
        <f>IF(Q41,IF(Q41&lt;0.1%,100%,59%),"-")</f>
        <v>-</v>
      </c>
      <c r="Y41" s="40" t="str">
        <f>IF(S41,IF(S41&lt;0.1%,100%,59%),"-")</f>
        <v>-</v>
      </c>
      <c r="Z41" s="40" t="str">
        <f>IF(U41,IF(U41&lt;0.1%,100%,59%),"-")</f>
        <v>-</v>
      </c>
      <c r="AA41" s="40" t="str">
        <f>IF(W41,IF(W41&lt;0.1%,100%,59%),"-")</f>
        <v>-</v>
      </c>
      <c r="AB41" s="40" t="str">
        <f t="shared" si="20"/>
        <v>-</v>
      </c>
      <c r="AD41" s="101"/>
      <c r="AE41" s="285"/>
      <c r="AF41" s="195"/>
      <c r="AG41" s="227"/>
    </row>
    <row r="42" spans="1:33" ht="142.5" customHeight="1">
      <c r="A42" s="792"/>
      <c r="B42" s="855"/>
      <c r="C42" s="855"/>
      <c r="D42" s="855"/>
      <c r="E42" s="855"/>
      <c r="F42" s="855"/>
      <c r="G42" s="856"/>
      <c r="H42" s="856"/>
      <c r="I42" s="855"/>
      <c r="J42" s="120" t="s">
        <v>282</v>
      </c>
      <c r="K42" s="120" t="s">
        <v>736</v>
      </c>
      <c r="L42" s="874"/>
      <c r="M42" s="39" t="s">
        <v>225</v>
      </c>
      <c r="N42" s="48">
        <v>1E-3</v>
      </c>
      <c r="O42" s="48">
        <v>1E-3</v>
      </c>
      <c r="P42" s="314">
        <v>1E-3</v>
      </c>
      <c r="Q42" s="191"/>
      <c r="R42" s="314">
        <v>1E-3</v>
      </c>
      <c r="S42" s="191"/>
      <c r="T42" s="314">
        <v>1E-3</v>
      </c>
      <c r="U42" s="191"/>
      <c r="V42" s="314">
        <v>1E-3</v>
      </c>
      <c r="W42" s="329"/>
      <c r="X42" s="40">
        <f t="shared" si="21"/>
        <v>0</v>
      </c>
      <c r="Y42" s="40">
        <f>IFERROR((S42*100%)/R42,"-")</f>
        <v>0</v>
      </c>
      <c r="Z42" s="40">
        <f>IFERROR((U42*100%)/T42,"-")</f>
        <v>0</v>
      </c>
      <c r="AA42" s="40">
        <f>IFERROR((W42*100%)/V42,"-")</f>
        <v>0</v>
      </c>
      <c r="AB42" s="40">
        <f t="shared" si="20"/>
        <v>0</v>
      </c>
      <c r="AD42" s="101"/>
      <c r="AE42" s="285"/>
      <c r="AF42" s="195"/>
      <c r="AG42" s="227"/>
    </row>
    <row r="43" spans="1:33" ht="91.5" customHeight="1">
      <c r="A43" s="792"/>
      <c r="B43" s="855"/>
      <c r="C43" s="855"/>
      <c r="D43" s="855"/>
      <c r="E43" s="855"/>
      <c r="F43" s="855"/>
      <c r="G43" s="856"/>
      <c r="H43" s="856"/>
      <c r="I43" s="855"/>
      <c r="J43" s="120" t="s">
        <v>502</v>
      </c>
      <c r="K43" s="120" t="s">
        <v>554</v>
      </c>
      <c r="L43" s="874"/>
      <c r="M43" s="39" t="s">
        <v>225</v>
      </c>
      <c r="N43" s="43">
        <v>0.04</v>
      </c>
      <c r="O43" s="43">
        <v>0.05</v>
      </c>
      <c r="P43" s="314">
        <v>0.04</v>
      </c>
      <c r="Q43" s="191"/>
      <c r="R43" s="314">
        <v>0.04</v>
      </c>
      <c r="S43" s="191"/>
      <c r="T43" s="314">
        <v>4.4999999999999998E-2</v>
      </c>
      <c r="U43" s="193"/>
      <c r="V43" s="314">
        <v>0.05</v>
      </c>
      <c r="W43" s="329"/>
      <c r="X43" s="40">
        <f t="shared" si="21"/>
        <v>0</v>
      </c>
      <c r="Y43" s="40">
        <f t="shared" si="22"/>
        <v>0</v>
      </c>
      <c r="Z43" s="40">
        <f t="shared" si="23"/>
        <v>0</v>
      </c>
      <c r="AA43" s="40">
        <f t="shared" si="24"/>
        <v>0</v>
      </c>
      <c r="AB43" s="40">
        <f t="shared" si="20"/>
        <v>0</v>
      </c>
      <c r="AD43" s="101"/>
      <c r="AE43" s="285"/>
      <c r="AF43" s="195"/>
      <c r="AG43" s="227"/>
    </row>
    <row r="44" spans="1:33" ht="133.5" customHeight="1">
      <c r="A44" s="792"/>
      <c r="B44" s="855"/>
      <c r="C44" s="855"/>
      <c r="D44" s="855"/>
      <c r="E44" s="855"/>
      <c r="F44" s="855"/>
      <c r="G44" s="856"/>
      <c r="H44" s="856"/>
      <c r="I44" s="855"/>
      <c r="J44" s="120" t="s">
        <v>628</v>
      </c>
      <c r="K44" s="120" t="s">
        <v>629</v>
      </c>
      <c r="L44" s="874"/>
      <c r="M44" s="39" t="s">
        <v>225</v>
      </c>
      <c r="N44" s="43">
        <v>0.43</v>
      </c>
      <c r="O44" s="43">
        <v>0.7</v>
      </c>
      <c r="P44" s="244">
        <v>0.43</v>
      </c>
      <c r="Q44" s="191"/>
      <c r="R44" s="244">
        <v>0.5</v>
      </c>
      <c r="S44" s="191"/>
      <c r="T44" s="244">
        <v>0.6</v>
      </c>
      <c r="U44" s="191"/>
      <c r="V44" s="244">
        <v>0.7</v>
      </c>
      <c r="W44" s="329"/>
      <c r="X44" s="40">
        <f t="shared" si="21"/>
        <v>0</v>
      </c>
      <c r="Y44" s="40">
        <f t="shared" si="22"/>
        <v>0</v>
      </c>
      <c r="Z44" s="40">
        <f t="shared" si="23"/>
        <v>0</v>
      </c>
      <c r="AA44" s="40">
        <f t="shared" si="24"/>
        <v>0</v>
      </c>
      <c r="AB44" s="40">
        <f t="shared" si="20"/>
        <v>0</v>
      </c>
      <c r="AD44" s="101"/>
      <c r="AE44" s="285"/>
      <c r="AF44" s="195"/>
      <c r="AG44" s="227"/>
    </row>
    <row r="45" spans="1:33" ht="92.4">
      <c r="A45" s="792"/>
      <c r="B45" s="855"/>
      <c r="C45" s="855"/>
      <c r="D45" s="855"/>
      <c r="E45" s="855"/>
      <c r="F45" s="855"/>
      <c r="G45" s="856"/>
      <c r="H45" s="856"/>
      <c r="I45" s="855"/>
      <c r="J45" s="120" t="s">
        <v>283</v>
      </c>
      <c r="K45" s="120" t="s">
        <v>555</v>
      </c>
      <c r="L45" s="874"/>
      <c r="M45" s="39" t="s">
        <v>225</v>
      </c>
      <c r="N45" s="43">
        <v>0.66</v>
      </c>
      <c r="O45" s="43">
        <v>0.8</v>
      </c>
      <c r="P45" s="244">
        <v>0.66</v>
      </c>
      <c r="Q45" s="191"/>
      <c r="R45" s="244">
        <v>0.7</v>
      </c>
      <c r="S45" s="191"/>
      <c r="T45" s="244">
        <v>0.75</v>
      </c>
      <c r="U45" s="191"/>
      <c r="V45" s="244">
        <v>0.8</v>
      </c>
      <c r="W45" s="329"/>
      <c r="X45" s="40">
        <f t="shared" si="21"/>
        <v>0</v>
      </c>
      <c r="Y45" s="40">
        <f t="shared" si="22"/>
        <v>0</v>
      </c>
      <c r="Z45" s="40">
        <f t="shared" si="23"/>
        <v>0</v>
      </c>
      <c r="AA45" s="40">
        <f t="shared" si="24"/>
        <v>0</v>
      </c>
      <c r="AB45" s="40">
        <f t="shared" si="20"/>
        <v>0</v>
      </c>
      <c r="AD45" s="101"/>
      <c r="AE45" s="285"/>
      <c r="AF45" s="195"/>
      <c r="AG45" s="227"/>
    </row>
    <row r="46" spans="1:33" ht="94.5" customHeight="1">
      <c r="A46" s="792"/>
      <c r="B46" s="855"/>
      <c r="C46" s="855"/>
      <c r="D46" s="855"/>
      <c r="E46" s="855"/>
      <c r="F46" s="855"/>
      <c r="G46" s="856"/>
      <c r="H46" s="856"/>
      <c r="I46" s="855"/>
      <c r="J46" s="120" t="s">
        <v>284</v>
      </c>
      <c r="K46" s="120" t="s">
        <v>556</v>
      </c>
      <c r="L46" s="874"/>
      <c r="M46" s="39" t="s">
        <v>225</v>
      </c>
      <c r="N46" s="43">
        <v>0.68</v>
      </c>
      <c r="O46" s="43">
        <v>0.85</v>
      </c>
      <c r="P46" s="244">
        <v>0.68</v>
      </c>
      <c r="Q46" s="191"/>
      <c r="R46" s="244">
        <v>0.75</v>
      </c>
      <c r="S46" s="191"/>
      <c r="T46" s="244">
        <v>0.8</v>
      </c>
      <c r="U46" s="191"/>
      <c r="V46" s="244">
        <v>0.85</v>
      </c>
      <c r="W46" s="329"/>
      <c r="X46" s="40">
        <f t="shared" si="21"/>
        <v>0</v>
      </c>
      <c r="Y46" s="40">
        <f t="shared" si="22"/>
        <v>0</v>
      </c>
      <c r="Z46" s="40">
        <f t="shared" si="23"/>
        <v>0</v>
      </c>
      <c r="AA46" s="40">
        <f>IFERROR((W46*100%)/V46,"-")</f>
        <v>0</v>
      </c>
      <c r="AB46" s="40">
        <f t="shared" si="20"/>
        <v>0</v>
      </c>
      <c r="AD46" s="101"/>
      <c r="AE46" s="285"/>
      <c r="AF46" s="195"/>
      <c r="AG46" s="227"/>
    </row>
    <row r="47" spans="1:33" ht="43.5" customHeight="1">
      <c r="A47" s="1010" t="s">
        <v>332</v>
      </c>
      <c r="B47" s="1011"/>
      <c r="C47" s="1011"/>
      <c r="D47" s="1011"/>
      <c r="E47" s="1011"/>
      <c r="F47" s="1011"/>
      <c r="G47" s="1011"/>
      <c r="H47" s="1011"/>
      <c r="I47" s="1011"/>
      <c r="J47" s="1011"/>
      <c r="K47" s="1012"/>
      <c r="L47" s="181"/>
      <c r="M47" s="181"/>
      <c r="N47" s="181"/>
      <c r="O47" s="181"/>
      <c r="P47" s="181"/>
      <c r="Q47" s="181"/>
      <c r="R47" s="181"/>
      <c r="S47" s="181"/>
      <c r="T47" s="181"/>
      <c r="U47" s="181"/>
      <c r="V47" s="181"/>
      <c r="W47" s="181"/>
      <c r="X47" s="83">
        <f>AVERAGE(X38:X46)</f>
        <v>0</v>
      </c>
      <c r="Y47" s="83">
        <f>AVERAGE(Y38:Y46)</f>
        <v>0</v>
      </c>
      <c r="Z47" s="83">
        <f>AVERAGE(Z38:Z46)</f>
        <v>0</v>
      </c>
      <c r="AA47" s="83">
        <f>AVERAGE(AA38:AA46)</f>
        <v>0</v>
      </c>
      <c r="AB47" s="83">
        <f>AVERAGE(AB38:AB46)</f>
        <v>0</v>
      </c>
      <c r="AD47" s="101"/>
      <c r="AE47" s="285"/>
      <c r="AF47" s="195"/>
      <c r="AG47" s="227"/>
    </row>
  </sheetData>
  <mergeCells count="98">
    <mergeCell ref="A38:A46"/>
    <mergeCell ref="AE2:AG2"/>
    <mergeCell ref="X36:AB36"/>
    <mergeCell ref="A4:A8"/>
    <mergeCell ref="G2:G3"/>
    <mergeCell ref="H2:H3"/>
    <mergeCell ref="I2:I3"/>
    <mergeCell ref="J2:J3"/>
    <mergeCell ref="G36:G37"/>
    <mergeCell ref="H36:H37"/>
    <mergeCell ref="I36:I37"/>
    <mergeCell ref="J36:J37"/>
    <mergeCell ref="M2:M3"/>
    <mergeCell ref="K36:K37"/>
    <mergeCell ref="M36:M37"/>
    <mergeCell ref="N36:N37"/>
    <mergeCell ref="O36:O37"/>
    <mergeCell ref="P36:W36"/>
    <mergeCell ref="H22:H23"/>
    <mergeCell ref="B4:B8"/>
    <mergeCell ref="C4:C8"/>
    <mergeCell ref="D4:D8"/>
    <mergeCell ref="C16:C17"/>
    <mergeCell ref="D16:D17"/>
    <mergeCell ref="H19:H21"/>
    <mergeCell ref="C15:D15"/>
    <mergeCell ref="G16:G17"/>
    <mergeCell ref="H16:H17"/>
    <mergeCell ref="I16:I17"/>
    <mergeCell ref="E16:E17"/>
    <mergeCell ref="F16:F17"/>
    <mergeCell ref="F22:F23"/>
    <mergeCell ref="M1:P1"/>
    <mergeCell ref="N2:T2"/>
    <mergeCell ref="K2:K3"/>
    <mergeCell ref="A47:K47"/>
    <mergeCell ref="L2:L29"/>
    <mergeCell ref="L36:L46"/>
    <mergeCell ref="A2:A3"/>
    <mergeCell ref="B2:B3"/>
    <mergeCell ref="C2:C3"/>
    <mergeCell ref="D2:D3"/>
    <mergeCell ref="E2:E3"/>
    <mergeCell ref="F2:F3"/>
    <mergeCell ref="A9:A17"/>
    <mergeCell ref="B9:B17"/>
    <mergeCell ref="C9:C14"/>
    <mergeCell ref="D9:D14"/>
    <mergeCell ref="A19:A23"/>
    <mergeCell ref="B19:B23"/>
    <mergeCell ref="C19:C23"/>
    <mergeCell ref="D22:D23"/>
    <mergeCell ref="E22:E23"/>
    <mergeCell ref="D19:D21"/>
    <mergeCell ref="E19:E21"/>
    <mergeCell ref="V2:Z2"/>
    <mergeCell ref="A31:K31"/>
    <mergeCell ref="D24:D25"/>
    <mergeCell ref="D26:D29"/>
    <mergeCell ref="E24:E25"/>
    <mergeCell ref="F24:F25"/>
    <mergeCell ref="G24:G25"/>
    <mergeCell ref="H24:H25"/>
    <mergeCell ref="E26:E29"/>
    <mergeCell ref="F26:F29"/>
    <mergeCell ref="G26:G29"/>
    <mergeCell ref="H26:H29"/>
    <mergeCell ref="I26:I29"/>
    <mergeCell ref="I19:I21"/>
    <mergeCell ref="I22:I23"/>
    <mergeCell ref="E10:E11"/>
    <mergeCell ref="F10:F11"/>
    <mergeCell ref="G10:G11"/>
    <mergeCell ref="H10:H11"/>
    <mergeCell ref="I10:I11"/>
    <mergeCell ref="E38:E46"/>
    <mergeCell ref="F38:F46"/>
    <mergeCell ref="G38:G46"/>
    <mergeCell ref="H38:H46"/>
    <mergeCell ref="G22:G23"/>
    <mergeCell ref="F19:F21"/>
    <mergeCell ref="G19:G21"/>
    <mergeCell ref="D38:D46"/>
    <mergeCell ref="A32:J32"/>
    <mergeCell ref="I38:I46"/>
    <mergeCell ref="I24:I25"/>
    <mergeCell ref="A33:J35"/>
    <mergeCell ref="A36:A37"/>
    <mergeCell ref="B36:B37"/>
    <mergeCell ref="C36:C37"/>
    <mergeCell ref="D36:D37"/>
    <mergeCell ref="E36:E37"/>
    <mergeCell ref="F36:F37"/>
    <mergeCell ref="C38:C46"/>
    <mergeCell ref="A24:A30"/>
    <mergeCell ref="B24:B30"/>
    <mergeCell ref="C24:C30"/>
    <mergeCell ref="B38:B46"/>
  </mergeCells>
  <conditionalFormatting sqref="V21:Y21 Z21:Z29 V23:Y29 V19:Z20 V31:Y31 V30:Z30 V4:Z17 X38:AB46">
    <cfRule type="cellIs" dxfId="311" priority="262" operator="lessThan">
      <formula>0.6</formula>
    </cfRule>
    <cfRule type="cellIs" dxfId="310" priority="263" operator="between">
      <formula>60%</formula>
      <formula>79%</formula>
    </cfRule>
    <cfRule type="cellIs" dxfId="309" priority="264" operator="between">
      <formula>80%</formula>
      <formula>100%</formula>
    </cfRule>
  </conditionalFormatting>
  <conditionalFormatting sqref="V22:Y22">
    <cfRule type="cellIs" dxfId="308" priority="97" operator="lessThan">
      <formula>0.6</formula>
    </cfRule>
    <cfRule type="cellIs" dxfId="307" priority="98" operator="between">
      <formula>60%</formula>
      <formula>79%</formula>
    </cfRule>
    <cfRule type="cellIs" dxfId="306" priority="99" operator="between">
      <formula>80%</formula>
      <formula>100%</formula>
    </cfRule>
  </conditionalFormatting>
  <conditionalFormatting sqref="V18:Y18">
    <cfRule type="cellIs" dxfId="305" priority="88" operator="lessThan">
      <formula>0.6</formula>
    </cfRule>
    <cfRule type="cellIs" dxfId="304" priority="89" operator="between">
      <formula>60%</formula>
      <formula>79%</formula>
    </cfRule>
    <cfRule type="cellIs" dxfId="303" priority="90" operator="between">
      <formula>80%</formula>
      <formula>100%</formula>
    </cfRule>
  </conditionalFormatting>
  <conditionalFormatting sqref="V18:Y18">
    <cfRule type="cellIs" dxfId="302" priority="85" operator="lessThan">
      <formula>0.6</formula>
    </cfRule>
    <cfRule type="cellIs" dxfId="301" priority="86" operator="between">
      <formula>60%</formula>
      <formula>79%</formula>
    </cfRule>
    <cfRule type="cellIs" dxfId="300" priority="87" operator="between">
      <formula>80%</formula>
      <formula>100%</formula>
    </cfRule>
  </conditionalFormatting>
  <conditionalFormatting sqref="V18:Y18">
    <cfRule type="cellIs" dxfId="299" priority="82" operator="lessThan">
      <formula>0.6</formula>
    </cfRule>
    <cfRule type="cellIs" dxfId="298" priority="83" operator="between">
      <formula>60%</formula>
      <formula>79%</formula>
    </cfRule>
    <cfRule type="cellIs" dxfId="297" priority="84" operator="between">
      <formula>80%</formula>
      <formula>100%</formula>
    </cfRule>
  </conditionalFormatting>
  <conditionalFormatting sqref="V18:Y18">
    <cfRule type="cellIs" dxfId="296" priority="79" operator="lessThan">
      <formula>0.6</formula>
    </cfRule>
    <cfRule type="cellIs" dxfId="295" priority="80" operator="between">
      <formula>60%</formula>
      <formula>79%</formula>
    </cfRule>
    <cfRule type="cellIs" dxfId="294" priority="81" operator="between">
      <formula>80%</formula>
      <formula>100%</formula>
    </cfRule>
  </conditionalFormatting>
  <conditionalFormatting sqref="V18:Y18">
    <cfRule type="cellIs" dxfId="293" priority="76" operator="lessThan">
      <formula>0.6</formula>
    </cfRule>
    <cfRule type="cellIs" dxfId="292" priority="77" operator="between">
      <formula>60%</formula>
      <formula>79%</formula>
    </cfRule>
    <cfRule type="cellIs" dxfId="291" priority="78" operator="between">
      <formula>80%</formula>
      <formula>100%</formula>
    </cfRule>
  </conditionalFormatting>
  <conditionalFormatting sqref="V18:Y18">
    <cfRule type="cellIs" dxfId="290" priority="73" operator="lessThan">
      <formula>0.6</formula>
    </cfRule>
    <cfRule type="cellIs" dxfId="289" priority="74" operator="between">
      <formula>60%</formula>
      <formula>79%</formula>
    </cfRule>
    <cfRule type="cellIs" dxfId="288" priority="75" operator="between">
      <formula>80%</formula>
      <formula>100%</formula>
    </cfRule>
  </conditionalFormatting>
  <conditionalFormatting sqref="V18:Y18">
    <cfRule type="cellIs" dxfId="287" priority="70" operator="lessThan">
      <formula>0.6</formula>
    </cfRule>
    <cfRule type="cellIs" dxfId="286" priority="71" operator="between">
      <formula>60%</formula>
      <formula>79%</formula>
    </cfRule>
    <cfRule type="cellIs" dxfId="285" priority="72" operator="between">
      <formula>80%</formula>
      <formula>100%</formula>
    </cfRule>
  </conditionalFormatting>
  <conditionalFormatting sqref="V18:Y18">
    <cfRule type="cellIs" dxfId="284" priority="67" operator="lessThan">
      <formula>0.6</formula>
    </cfRule>
    <cfRule type="cellIs" dxfId="283" priority="68" operator="between">
      <formula>60%</formula>
      <formula>79%</formula>
    </cfRule>
    <cfRule type="cellIs" dxfId="282" priority="69" operator="between">
      <formula>80%</formula>
      <formula>100%</formula>
    </cfRule>
  </conditionalFormatting>
  <conditionalFormatting sqref="V18:Y18">
    <cfRule type="cellIs" dxfId="281" priority="64" operator="lessThan">
      <formula>0.6</formula>
    </cfRule>
    <cfRule type="cellIs" dxfId="280" priority="65" operator="between">
      <formula>60%</formula>
      <formula>79%</formula>
    </cfRule>
    <cfRule type="cellIs" dxfId="279" priority="66" operator="between">
      <formula>80%</formula>
      <formula>100%</formula>
    </cfRule>
  </conditionalFormatting>
  <conditionalFormatting sqref="V18:Y18">
    <cfRule type="cellIs" dxfId="278" priority="61" operator="lessThan">
      <formula>0.6</formula>
    </cfRule>
    <cfRule type="cellIs" dxfId="277" priority="62" operator="between">
      <formula>60%</formula>
      <formula>79%</formula>
    </cfRule>
    <cfRule type="cellIs" dxfId="276" priority="63" operator="between">
      <formula>80%</formula>
      <formula>100%</formula>
    </cfRule>
  </conditionalFormatting>
  <conditionalFormatting sqref="V18:Y18">
    <cfRule type="cellIs" dxfId="275" priority="58" operator="lessThan">
      <formula>0.6</formula>
    </cfRule>
    <cfRule type="cellIs" dxfId="274" priority="59" operator="between">
      <formula>60%</formula>
      <formula>79%</formula>
    </cfRule>
    <cfRule type="cellIs" dxfId="273" priority="60" operator="between">
      <formula>80%</formula>
      <formula>100%</formula>
    </cfRule>
  </conditionalFormatting>
  <conditionalFormatting sqref="V18:Y18">
    <cfRule type="cellIs" dxfId="272" priority="55" operator="lessThan">
      <formula>0.6</formula>
    </cfRule>
    <cfRule type="cellIs" dxfId="271" priority="56" operator="between">
      <formula>60%</formula>
      <formula>79%</formula>
    </cfRule>
    <cfRule type="cellIs" dxfId="270" priority="57" operator="between">
      <formula>80%</formula>
      <formula>100%</formula>
    </cfRule>
  </conditionalFormatting>
  <conditionalFormatting sqref="V18:Y18">
    <cfRule type="cellIs" dxfId="269" priority="52" operator="lessThan">
      <formula>0.6</formula>
    </cfRule>
    <cfRule type="cellIs" dxfId="268" priority="53" operator="between">
      <formula>60%</formula>
      <formula>79%</formula>
    </cfRule>
    <cfRule type="cellIs" dxfId="267" priority="54" operator="between">
      <formula>80%</formula>
      <formula>100%</formula>
    </cfRule>
  </conditionalFormatting>
  <conditionalFormatting sqref="V18:Y18">
    <cfRule type="cellIs" dxfId="266" priority="49" operator="lessThan">
      <formula>0.6</formula>
    </cfRule>
    <cfRule type="cellIs" dxfId="265" priority="50" operator="between">
      <formula>60%</formula>
      <formula>79%</formula>
    </cfRule>
    <cfRule type="cellIs" dxfId="264" priority="51" operator="between">
      <formula>80%</formula>
      <formula>100%</formula>
    </cfRule>
  </conditionalFormatting>
  <conditionalFormatting sqref="V18:Y18">
    <cfRule type="cellIs" dxfId="263" priority="46" operator="lessThan">
      <formula>0.6</formula>
    </cfRule>
    <cfRule type="cellIs" dxfId="262" priority="47" operator="between">
      <formula>60%</formula>
      <formula>79%</formula>
    </cfRule>
    <cfRule type="cellIs" dxfId="261" priority="48" operator="between">
      <formula>80%</formula>
      <formula>100%</formula>
    </cfRule>
  </conditionalFormatting>
  <conditionalFormatting sqref="V18:Y18">
    <cfRule type="cellIs" dxfId="260" priority="43" operator="lessThan">
      <formula>0.6</formula>
    </cfRule>
    <cfRule type="cellIs" dxfId="259" priority="44" operator="between">
      <formula>60%</formula>
      <formula>79%</formula>
    </cfRule>
    <cfRule type="cellIs" dxfId="258" priority="45" operator="between">
      <formula>80%</formula>
      <formula>100%</formula>
    </cfRule>
  </conditionalFormatting>
  <conditionalFormatting sqref="V18:Y18">
    <cfRule type="cellIs" dxfId="257" priority="40" operator="lessThan">
      <formula>0.6</formula>
    </cfRule>
    <cfRule type="cellIs" dxfId="256" priority="41" operator="between">
      <formula>60%</formula>
      <formula>79%</formula>
    </cfRule>
    <cfRule type="cellIs" dxfId="255" priority="42" operator="between">
      <formula>80%</formula>
      <formula>100%</formula>
    </cfRule>
  </conditionalFormatting>
  <conditionalFormatting sqref="V18:Y18">
    <cfRule type="cellIs" dxfId="254" priority="37" operator="lessThan">
      <formula>0.6</formula>
    </cfRule>
    <cfRule type="cellIs" dxfId="253" priority="38" operator="between">
      <formula>60%</formula>
      <formula>79%</formula>
    </cfRule>
    <cfRule type="cellIs" dxfId="252" priority="39" operator="between">
      <formula>80%</formula>
      <formula>100%</formula>
    </cfRule>
  </conditionalFormatting>
  <conditionalFormatting sqref="V18:Y18">
    <cfRule type="cellIs" dxfId="251" priority="34" operator="lessThan">
      <formula>0.6</formula>
    </cfRule>
    <cfRule type="cellIs" dxfId="250" priority="35" operator="between">
      <formula>60%</formula>
      <formula>79%</formula>
    </cfRule>
    <cfRule type="cellIs" dxfId="249" priority="36" operator="between">
      <formula>80%</formula>
      <formula>100%</formula>
    </cfRule>
  </conditionalFormatting>
  <conditionalFormatting sqref="V18:Y18">
    <cfRule type="cellIs" dxfId="248" priority="31" operator="lessThan">
      <formula>0.6</formula>
    </cfRule>
    <cfRule type="cellIs" dxfId="247" priority="32" operator="between">
      <formula>60%</formula>
      <formula>79%</formula>
    </cfRule>
    <cfRule type="cellIs" dxfId="246" priority="33" operator="between">
      <formula>80%</formula>
      <formula>100%</formula>
    </cfRule>
  </conditionalFormatting>
  <conditionalFormatting sqref="V18:Y18">
    <cfRule type="cellIs" dxfId="245" priority="28" operator="lessThan">
      <formula>0.6</formula>
    </cfRule>
    <cfRule type="cellIs" dxfId="244" priority="29" operator="between">
      <formula>60%</formula>
      <formula>79%</formula>
    </cfRule>
    <cfRule type="cellIs" dxfId="243" priority="30" operator="between">
      <formula>80%</formula>
      <formula>100%</formula>
    </cfRule>
  </conditionalFormatting>
  <conditionalFormatting sqref="V18:Y18">
    <cfRule type="cellIs" dxfId="242" priority="25" operator="lessThan">
      <formula>0.6</formula>
    </cfRule>
    <cfRule type="cellIs" dxfId="241" priority="26" operator="between">
      <formula>60%</formula>
      <formula>79%</formula>
    </cfRule>
    <cfRule type="cellIs" dxfId="240" priority="27" operator="between">
      <formula>80%</formula>
      <formula>100%</formula>
    </cfRule>
  </conditionalFormatting>
  <conditionalFormatting sqref="V18:Y18">
    <cfRule type="cellIs" dxfId="239" priority="22" operator="lessThan">
      <formula>0.6</formula>
    </cfRule>
    <cfRule type="cellIs" dxfId="238" priority="23" operator="between">
      <formula>60%</formula>
      <formula>79%</formula>
    </cfRule>
    <cfRule type="cellIs" dxfId="237" priority="24" operator="between">
      <formula>80%</formula>
      <formula>100%</formula>
    </cfRule>
  </conditionalFormatting>
  <conditionalFormatting sqref="V18:Y18">
    <cfRule type="cellIs" dxfId="236" priority="19" operator="lessThan">
      <formula>0.6</formula>
    </cfRule>
    <cfRule type="cellIs" dxfId="235" priority="20" operator="between">
      <formula>60%</formula>
      <formula>79%</formula>
    </cfRule>
    <cfRule type="cellIs" dxfId="234" priority="21" operator="between">
      <formula>80%</formula>
      <formula>100%</formula>
    </cfRule>
  </conditionalFormatting>
  <conditionalFormatting sqref="V18:Y18">
    <cfRule type="cellIs" dxfId="233" priority="16" operator="lessThan">
      <formula>0.6</formula>
    </cfRule>
    <cfRule type="cellIs" dxfId="232" priority="17" operator="between">
      <formula>60%</formula>
      <formula>79%</formula>
    </cfRule>
    <cfRule type="cellIs" dxfId="231" priority="18" operator="between">
      <formula>80%</formula>
      <formula>100%</formula>
    </cfRule>
  </conditionalFormatting>
  <conditionalFormatting sqref="V18:Y18">
    <cfRule type="cellIs" dxfId="230" priority="13" operator="lessThan">
      <formula>0.6</formula>
    </cfRule>
    <cfRule type="cellIs" dxfId="229" priority="14" operator="between">
      <formula>60%</formula>
      <formula>79%</formula>
    </cfRule>
    <cfRule type="cellIs" dxfId="228" priority="15" operator="between">
      <formula>80%</formula>
      <formula>100%</formula>
    </cfRule>
  </conditionalFormatting>
  <conditionalFormatting sqref="V18:Y18">
    <cfRule type="cellIs" dxfId="227" priority="10" operator="lessThan">
      <formula>0.6</formula>
    </cfRule>
    <cfRule type="cellIs" dxfId="226" priority="11" operator="between">
      <formula>60%</formula>
      <formula>79%</formula>
    </cfRule>
    <cfRule type="cellIs" dxfId="225" priority="12" operator="between">
      <formula>80%</formula>
      <formula>100%</formula>
    </cfRule>
  </conditionalFormatting>
  <conditionalFormatting sqref="V18:Y18">
    <cfRule type="cellIs" dxfId="224" priority="7" operator="lessThan">
      <formula>0.6</formula>
    </cfRule>
    <cfRule type="cellIs" dxfId="223" priority="8" operator="between">
      <formula>60%</formula>
      <formula>79%</formula>
    </cfRule>
    <cfRule type="cellIs" dxfId="222" priority="9" operator="between">
      <formula>80%</formula>
      <formula>100%</formula>
    </cfRule>
  </conditionalFormatting>
  <conditionalFormatting sqref="V18:Y18">
    <cfRule type="cellIs" dxfId="221" priority="4" operator="lessThan">
      <formula>0.6</formula>
    </cfRule>
    <cfRule type="cellIs" dxfId="220" priority="5" operator="between">
      <formula>60%</formula>
      <formula>79%</formula>
    </cfRule>
    <cfRule type="cellIs" dxfId="219" priority="6" operator="between">
      <formula>80%</formula>
      <formula>100%</formula>
    </cfRule>
  </conditionalFormatting>
  <conditionalFormatting sqref="V18:Y18">
    <cfRule type="cellIs" dxfId="218" priority="1" operator="lessThan">
      <formula>0.6</formula>
    </cfRule>
    <cfRule type="cellIs" dxfId="217" priority="2" operator="between">
      <formula>60%</formula>
      <formula>79%</formula>
    </cfRule>
    <cfRule type="cellIs" dxfId="216" priority="3" operator="between">
      <formula>80%</formula>
      <formula>100%</formula>
    </cfRule>
  </conditionalFormatting>
  <conditionalFormatting sqref="Z18">
    <cfRule type="cellIs" dxfId="215" priority="91" operator="lessThan">
      <formula>0.6</formula>
    </cfRule>
    <cfRule type="cellIs" dxfId="214" priority="92" operator="between">
      <formula>60%</formula>
      <formula>79%</formula>
    </cfRule>
    <cfRule type="cellIs" dxfId="213" priority="93" operator="between">
      <formula>80%</formula>
      <formula>100%</formula>
    </cfRule>
  </conditionalFormatting>
  <hyperlinks>
    <hyperlink ref="M1:P1" location="Inicio!A1" display="INICIO"/>
  </hyperlinks>
  <pageMargins left="0.7" right="0.7" top="0.75" bottom="0.75" header="0.3" footer="0.3"/>
  <drawing r:id="rId1"/>
  <legacyDrawing r:id="rId2"/>
</worksheet>
</file>

<file path=xl/worksheets/sheet23.xml><?xml version="1.0" encoding="utf-8"?>
<worksheet xmlns="http://schemas.openxmlformats.org/spreadsheetml/2006/main" xmlns:r="http://schemas.openxmlformats.org/officeDocument/2006/relationships">
  <sheetPr>
    <tabColor rgb="FF00B050"/>
  </sheetPr>
  <dimension ref="A1:AG54"/>
  <sheetViews>
    <sheetView topLeftCell="K1" zoomScale="90" zoomScaleNormal="90" workbookViewId="0">
      <selection activeCell="R23" sqref="R23"/>
    </sheetView>
  </sheetViews>
  <sheetFormatPr baseColWidth="10" defaultColWidth="11.44140625" defaultRowHeight="13.8"/>
  <cols>
    <col min="1" max="3" width="11.44140625" style="37"/>
    <col min="4" max="4" width="15.6640625" style="37" customWidth="1"/>
    <col min="5" max="5" width="18.44140625" style="37" customWidth="1"/>
    <col min="6" max="8" width="11.44140625" style="37"/>
    <col min="9" max="9" width="16.33203125" style="37" customWidth="1"/>
    <col min="10" max="10" width="21.88671875" style="37" customWidth="1"/>
    <col min="11" max="11" width="34" style="37" customWidth="1"/>
    <col min="12" max="12" width="21.44140625" style="37" customWidth="1"/>
    <col min="13" max="13" width="13" style="37" customWidth="1"/>
    <col min="14" max="14" width="11.44140625" style="37"/>
    <col min="15" max="15" width="11.5546875" style="37" customWidth="1"/>
    <col min="16" max="16" width="11.44140625" style="37"/>
    <col min="17" max="17" width="11.5546875" style="37" customWidth="1"/>
    <col min="18" max="18" width="11.44140625" style="37"/>
    <col min="19" max="19" width="11.5546875" style="37" customWidth="1"/>
    <col min="20" max="20" width="11.44140625" style="37"/>
    <col min="21" max="21" width="11.44140625" style="37" customWidth="1"/>
    <col min="22" max="22" width="12.33203125" style="37" customWidth="1"/>
    <col min="23" max="23" width="13.109375" style="37" customWidth="1"/>
    <col min="24" max="25" width="15.6640625" style="37" customWidth="1"/>
    <col min="26" max="26" width="20.6640625" style="37" customWidth="1"/>
    <col min="27" max="27" width="14.88671875" style="37" customWidth="1"/>
    <col min="28" max="28" width="16.109375" style="37" customWidth="1"/>
    <col min="29" max="29" width="166.5546875" style="37" customWidth="1"/>
    <col min="30" max="30" width="53.109375" style="37" customWidth="1"/>
    <col min="31" max="31" width="23.33203125" style="37" customWidth="1"/>
    <col min="32" max="32" width="22.88671875" style="37" customWidth="1"/>
    <col min="33" max="33" width="32.44140625" style="37" customWidth="1"/>
    <col min="34" max="16384" width="11.44140625" style="37"/>
  </cols>
  <sheetData>
    <row r="1" spans="1:33" ht="38.25" customHeight="1">
      <c r="M1" s="826" t="s">
        <v>479</v>
      </c>
      <c r="N1" s="866"/>
      <c r="O1" s="866"/>
      <c r="P1" s="866"/>
    </row>
    <row r="2" spans="1:33" ht="47.25" customHeight="1">
      <c r="A2" s="793" t="s">
        <v>671</v>
      </c>
      <c r="B2" s="793" t="s">
        <v>668</v>
      </c>
      <c r="C2" s="793" t="s">
        <v>667</v>
      </c>
      <c r="D2" s="793" t="s">
        <v>0</v>
      </c>
      <c r="E2" s="793" t="s">
        <v>654</v>
      </c>
      <c r="F2" s="793" t="s">
        <v>665</v>
      </c>
      <c r="G2" s="793" t="s">
        <v>1</v>
      </c>
      <c r="H2" s="793" t="s">
        <v>645</v>
      </c>
      <c r="I2" s="793" t="s">
        <v>125</v>
      </c>
      <c r="J2" s="793" t="s">
        <v>340</v>
      </c>
      <c r="K2" s="793" t="s">
        <v>126</v>
      </c>
      <c r="L2" s="874" t="s">
        <v>432</v>
      </c>
      <c r="M2" s="793" t="s">
        <v>2</v>
      </c>
      <c r="N2" s="815" t="s">
        <v>3</v>
      </c>
      <c r="O2" s="816"/>
      <c r="P2" s="816"/>
      <c r="Q2" s="816"/>
      <c r="R2" s="816"/>
      <c r="S2" s="816"/>
      <c r="T2" s="817"/>
      <c r="U2" s="38"/>
      <c r="V2" s="818" t="s">
        <v>1007</v>
      </c>
      <c r="W2" s="819"/>
      <c r="X2" s="819"/>
      <c r="Y2" s="819"/>
      <c r="Z2" s="820"/>
      <c r="AD2" s="653" t="s">
        <v>1004</v>
      </c>
      <c r="AE2" s="948" t="s">
        <v>570</v>
      </c>
      <c r="AF2" s="948"/>
      <c r="AG2" s="948"/>
    </row>
    <row r="3" spans="1:33" ht="52.8">
      <c r="A3" s="794"/>
      <c r="B3" s="794"/>
      <c r="C3" s="794"/>
      <c r="D3" s="794"/>
      <c r="E3" s="794"/>
      <c r="F3" s="794"/>
      <c r="G3" s="794"/>
      <c r="H3" s="794"/>
      <c r="I3" s="794"/>
      <c r="J3" s="794"/>
      <c r="K3" s="794"/>
      <c r="L3" s="874"/>
      <c r="M3" s="794"/>
      <c r="N3" s="38" t="s">
        <v>143</v>
      </c>
      <c r="O3" s="38" t="s">
        <v>145</v>
      </c>
      <c r="P3" s="38" t="s">
        <v>144</v>
      </c>
      <c r="Q3" s="38" t="s">
        <v>146</v>
      </c>
      <c r="R3" s="38" t="s">
        <v>147</v>
      </c>
      <c r="S3" s="38" t="s">
        <v>148</v>
      </c>
      <c r="T3" s="38" t="s">
        <v>149</v>
      </c>
      <c r="U3" s="320" t="s">
        <v>150</v>
      </c>
      <c r="V3" s="38" t="s">
        <v>459</v>
      </c>
      <c r="W3" s="38" t="s">
        <v>454</v>
      </c>
      <c r="X3" s="38" t="s">
        <v>455</v>
      </c>
      <c r="Y3" s="38" t="s">
        <v>456</v>
      </c>
      <c r="Z3" s="38" t="s">
        <v>457</v>
      </c>
      <c r="AD3" s="651" t="s">
        <v>1005</v>
      </c>
      <c r="AE3" s="650" t="s">
        <v>573</v>
      </c>
      <c r="AF3" s="571" t="s">
        <v>572</v>
      </c>
      <c r="AG3" s="571" t="s">
        <v>571</v>
      </c>
    </row>
    <row r="4" spans="1:33" ht="136.5" customHeight="1">
      <c r="A4" s="791" t="s">
        <v>973</v>
      </c>
      <c r="B4" s="870" t="s">
        <v>4</v>
      </c>
      <c r="C4" s="870" t="s">
        <v>5</v>
      </c>
      <c r="D4" s="870" t="s">
        <v>319</v>
      </c>
      <c r="E4" s="526" t="s">
        <v>7</v>
      </c>
      <c r="F4" s="526" t="s">
        <v>8</v>
      </c>
      <c r="G4" s="453">
        <v>0.95</v>
      </c>
      <c r="H4" s="457">
        <v>1</v>
      </c>
      <c r="I4" s="526" t="s">
        <v>634</v>
      </c>
      <c r="J4" s="507" t="s">
        <v>766</v>
      </c>
      <c r="K4" s="507" t="s">
        <v>921</v>
      </c>
      <c r="L4" s="874"/>
      <c r="M4" s="39" t="s">
        <v>129</v>
      </c>
      <c r="N4" s="84">
        <v>1</v>
      </c>
      <c r="O4" s="602"/>
      <c r="P4" s="84">
        <v>1</v>
      </c>
      <c r="Q4" s="602"/>
      <c r="R4" s="84">
        <v>1</v>
      </c>
      <c r="S4" s="602"/>
      <c r="T4" s="84">
        <v>1</v>
      </c>
      <c r="U4" s="642"/>
      <c r="V4" s="95">
        <f>IFERROR((O4*100%)/N4,"-")</f>
        <v>0</v>
      </c>
      <c r="W4" s="95">
        <f>IFERROR((Q4*100%)/P4,"-")</f>
        <v>0</v>
      </c>
      <c r="X4" s="95">
        <f>IFERROR((S4*100%)/R4,"-")</f>
        <v>0</v>
      </c>
      <c r="Y4" s="95">
        <f>IFERROR((U4*100%)/T4,"-")</f>
        <v>0</v>
      </c>
      <c r="Z4" s="95">
        <f>IFERROR(AVERAGE(V4:Y4),"-")</f>
        <v>0</v>
      </c>
      <c r="AD4" s="101"/>
      <c r="AE4" s="278"/>
      <c r="AF4" s="195"/>
      <c r="AG4" s="195"/>
    </row>
    <row r="5" spans="1:33" ht="100.5" customHeight="1">
      <c r="A5" s="792"/>
      <c r="B5" s="870"/>
      <c r="C5" s="870"/>
      <c r="D5" s="870"/>
      <c r="E5" s="736" t="s">
        <v>6</v>
      </c>
      <c r="F5" s="734" t="s">
        <v>764</v>
      </c>
      <c r="G5" s="453">
        <v>0.45</v>
      </c>
      <c r="H5" s="457">
        <v>0.8</v>
      </c>
      <c r="I5" s="734" t="s">
        <v>1046</v>
      </c>
      <c r="J5" s="733" t="s">
        <v>765</v>
      </c>
      <c r="K5" s="733" t="s">
        <v>763</v>
      </c>
      <c r="L5" s="874"/>
      <c r="M5" s="734" t="s">
        <v>129</v>
      </c>
      <c r="N5" s="84">
        <v>1</v>
      </c>
      <c r="O5" s="602"/>
      <c r="P5" s="84">
        <v>1</v>
      </c>
      <c r="Q5" s="602"/>
      <c r="R5" s="84">
        <v>1</v>
      </c>
      <c r="S5" s="602"/>
      <c r="T5" s="84">
        <v>1</v>
      </c>
      <c r="U5" s="642"/>
      <c r="V5" s="95">
        <f>IFERROR((O5*100%)/N5,"-")</f>
        <v>0</v>
      </c>
      <c r="W5" s="95">
        <f>IFERROR((Q5*100%)/P5,"-")</f>
        <v>0</v>
      </c>
      <c r="X5" s="95">
        <f>IFERROR((S5*100%)/R5,"-")</f>
        <v>0</v>
      </c>
      <c r="Y5" s="95">
        <f>IFERROR((U5*100%)/T5,"-")</f>
        <v>0</v>
      </c>
      <c r="Z5" s="95">
        <f>IFERROR(AVERAGE(V5:Y5),"-")</f>
        <v>0</v>
      </c>
      <c r="AD5" s="101"/>
      <c r="AE5" s="278"/>
      <c r="AF5" s="195"/>
      <c r="AG5" s="195"/>
    </row>
    <row r="6" spans="1:33" ht="63.6" customHeight="1">
      <c r="A6" s="792"/>
      <c r="B6" s="870"/>
      <c r="C6" s="870"/>
      <c r="D6" s="870"/>
      <c r="E6" s="526" t="s">
        <v>10</v>
      </c>
      <c r="F6" s="526" t="s">
        <v>11</v>
      </c>
      <c r="G6" s="453">
        <v>0.8</v>
      </c>
      <c r="H6" s="457">
        <v>0.9</v>
      </c>
      <c r="I6" s="526" t="s">
        <v>179</v>
      </c>
      <c r="J6" s="526" t="s">
        <v>770</v>
      </c>
      <c r="K6" s="526" t="s">
        <v>950</v>
      </c>
      <c r="L6" s="874"/>
      <c r="M6" s="39" t="s">
        <v>204</v>
      </c>
      <c r="N6" s="84">
        <v>1</v>
      </c>
      <c r="O6" s="602"/>
      <c r="P6" s="84">
        <v>1</v>
      </c>
      <c r="Q6" s="602"/>
      <c r="R6" s="84">
        <v>1</v>
      </c>
      <c r="S6" s="602"/>
      <c r="T6" s="84">
        <v>1</v>
      </c>
      <c r="U6" s="642"/>
      <c r="V6" s="95">
        <f t="shared" ref="V6:V25" si="0">IFERROR((O6*100%)/N6,"-")</f>
        <v>0</v>
      </c>
      <c r="W6" s="95">
        <f t="shared" ref="W6:W25" si="1">IFERROR((Q6*100%)/P6,"-")</f>
        <v>0</v>
      </c>
      <c r="X6" s="95">
        <f t="shared" ref="X6:X25" si="2">IFERROR((S6*100%)/R6,"-")</f>
        <v>0</v>
      </c>
      <c r="Y6" s="95">
        <f t="shared" ref="Y6:Y25" si="3">IFERROR((U6*100%)/T6,"-")</f>
        <v>0</v>
      </c>
      <c r="Z6" s="95">
        <f>IFERROR(AVERAGE(V6:Y6),"-")</f>
        <v>0</v>
      </c>
      <c r="AD6" s="101"/>
      <c r="AE6" s="285"/>
      <c r="AF6" s="195"/>
      <c r="AG6" s="195"/>
    </row>
    <row r="7" spans="1:33" ht="75" customHeight="1">
      <c r="A7" s="792"/>
      <c r="B7" s="870"/>
      <c r="C7" s="870"/>
      <c r="D7" s="870"/>
      <c r="E7" s="520" t="s">
        <v>889</v>
      </c>
      <c r="F7" s="520" t="s">
        <v>17</v>
      </c>
      <c r="G7" s="525">
        <v>0.43</v>
      </c>
      <c r="H7" s="525">
        <v>0.6</v>
      </c>
      <c r="I7" s="520" t="s">
        <v>976</v>
      </c>
      <c r="J7" s="520" t="s">
        <v>901</v>
      </c>
      <c r="K7" s="520" t="s">
        <v>902</v>
      </c>
      <c r="L7" s="874"/>
      <c r="M7" s="39" t="s">
        <v>130</v>
      </c>
      <c r="N7" s="84">
        <v>1</v>
      </c>
      <c r="O7" s="602"/>
      <c r="P7" s="84">
        <v>1</v>
      </c>
      <c r="Q7" s="602"/>
      <c r="R7" s="84">
        <v>1</v>
      </c>
      <c r="S7" s="602"/>
      <c r="T7" s="84">
        <v>1</v>
      </c>
      <c r="U7" s="642"/>
      <c r="V7" s="95">
        <f t="shared" si="0"/>
        <v>0</v>
      </c>
      <c r="W7" s="95">
        <f t="shared" si="1"/>
        <v>0</v>
      </c>
      <c r="X7" s="95">
        <f t="shared" si="2"/>
        <v>0</v>
      </c>
      <c r="Y7" s="95">
        <f t="shared" si="3"/>
        <v>0</v>
      </c>
      <c r="Z7" s="95">
        <f t="shared" ref="Z7:Z23" si="4">IFERROR(AVERAGE(V7:Y7),"-")</f>
        <v>0</v>
      </c>
      <c r="AD7" s="101"/>
      <c r="AE7" s="285"/>
      <c r="AF7" s="195"/>
      <c r="AG7" s="227"/>
    </row>
    <row r="8" spans="1:33" ht="87" customHeight="1">
      <c r="A8" s="792"/>
      <c r="B8" s="870"/>
      <c r="C8" s="870"/>
      <c r="D8" s="870"/>
      <c r="E8" s="526" t="s">
        <v>21</v>
      </c>
      <c r="F8" s="526" t="s">
        <v>22</v>
      </c>
      <c r="G8" s="48">
        <v>0.56000000000000005</v>
      </c>
      <c r="H8" s="457">
        <v>0.5</v>
      </c>
      <c r="I8" s="526" t="s">
        <v>182</v>
      </c>
      <c r="J8" s="526" t="s">
        <v>926</v>
      </c>
      <c r="K8" s="526" t="s">
        <v>925</v>
      </c>
      <c r="L8" s="874"/>
      <c r="M8" s="43" t="s">
        <v>130</v>
      </c>
      <c r="N8" s="84">
        <v>1</v>
      </c>
      <c r="O8" s="602"/>
      <c r="P8" s="84">
        <v>1</v>
      </c>
      <c r="Q8" s="602"/>
      <c r="R8" s="84">
        <v>1</v>
      </c>
      <c r="S8" s="602"/>
      <c r="T8" s="84">
        <v>1</v>
      </c>
      <c r="U8" s="642"/>
      <c r="V8" s="95">
        <f t="shared" si="0"/>
        <v>0</v>
      </c>
      <c r="W8" s="95">
        <f t="shared" si="1"/>
        <v>0</v>
      </c>
      <c r="X8" s="95">
        <f t="shared" si="2"/>
        <v>0</v>
      </c>
      <c r="Y8" s="95">
        <f t="shared" si="3"/>
        <v>0</v>
      </c>
      <c r="Z8" s="95">
        <f t="shared" si="4"/>
        <v>0</v>
      </c>
      <c r="AD8" s="101"/>
      <c r="AE8" s="285"/>
      <c r="AF8" s="195"/>
      <c r="AG8" s="227"/>
    </row>
    <row r="9" spans="1:33" ht="120.75" customHeight="1">
      <c r="A9" s="785" t="s">
        <v>31</v>
      </c>
      <c r="B9" s="788" t="s">
        <v>206</v>
      </c>
      <c r="C9" s="788" t="s">
        <v>29</v>
      </c>
      <c r="D9" s="788" t="s">
        <v>438</v>
      </c>
      <c r="E9" s="521" t="s">
        <v>30</v>
      </c>
      <c r="F9" s="527" t="s">
        <v>951</v>
      </c>
      <c r="G9" s="523">
        <v>1</v>
      </c>
      <c r="H9" s="522">
        <v>1</v>
      </c>
      <c r="I9" s="529" t="s">
        <v>153</v>
      </c>
      <c r="J9" s="529" t="s">
        <v>960</v>
      </c>
      <c r="K9" s="529" t="s">
        <v>979</v>
      </c>
      <c r="L9" s="874"/>
      <c r="M9" s="251" t="s">
        <v>129</v>
      </c>
      <c r="N9" s="260">
        <v>1</v>
      </c>
      <c r="O9" s="667"/>
      <c r="P9" s="260">
        <v>1</v>
      </c>
      <c r="Q9" s="667"/>
      <c r="R9" s="260">
        <v>1</v>
      </c>
      <c r="S9" s="667"/>
      <c r="T9" s="260">
        <v>1</v>
      </c>
      <c r="U9" s="665"/>
      <c r="V9" s="95">
        <f t="shared" si="0"/>
        <v>0</v>
      </c>
      <c r="W9" s="95">
        <f t="shared" si="1"/>
        <v>0</v>
      </c>
      <c r="X9" s="95">
        <f t="shared" si="2"/>
        <v>0</v>
      </c>
      <c r="Y9" s="95">
        <f t="shared" si="3"/>
        <v>0</v>
      </c>
      <c r="Z9" s="95">
        <f t="shared" si="4"/>
        <v>0</v>
      </c>
      <c r="AD9" s="101"/>
      <c r="AE9" s="285"/>
      <c r="AF9" s="195"/>
      <c r="AG9" s="195"/>
    </row>
    <row r="10" spans="1:33" ht="86.25" customHeight="1">
      <c r="A10" s="786"/>
      <c r="B10" s="789"/>
      <c r="C10" s="789"/>
      <c r="D10" s="789"/>
      <c r="E10" s="788" t="s">
        <v>35</v>
      </c>
      <c r="F10" s="946" t="s">
        <v>36</v>
      </c>
      <c r="G10" s="834">
        <v>0.5</v>
      </c>
      <c r="H10" s="849">
        <v>0.7</v>
      </c>
      <c r="I10" s="834" t="s">
        <v>187</v>
      </c>
      <c r="J10" s="538" t="s">
        <v>159</v>
      </c>
      <c r="K10" s="538" t="s">
        <v>187</v>
      </c>
      <c r="L10" s="874"/>
      <c r="M10" s="270" t="s">
        <v>129</v>
      </c>
      <c r="N10" s="197">
        <v>1</v>
      </c>
      <c r="O10" s="610"/>
      <c r="P10" s="197">
        <v>1</v>
      </c>
      <c r="Q10" s="610"/>
      <c r="R10" s="197">
        <v>1</v>
      </c>
      <c r="S10" s="610"/>
      <c r="T10" s="197">
        <v>1</v>
      </c>
      <c r="U10" s="614"/>
      <c r="V10" s="95">
        <f t="shared" si="0"/>
        <v>0</v>
      </c>
      <c r="W10" s="95">
        <f t="shared" si="1"/>
        <v>0</v>
      </c>
      <c r="X10" s="95">
        <f t="shared" si="2"/>
        <v>0</v>
      </c>
      <c r="Y10" s="95">
        <f t="shared" si="3"/>
        <v>0</v>
      </c>
      <c r="Z10" s="95">
        <f t="shared" si="4"/>
        <v>0</v>
      </c>
      <c r="AD10" s="101"/>
      <c r="AE10" s="285"/>
      <c r="AF10" s="195"/>
      <c r="AG10" s="195"/>
    </row>
    <row r="11" spans="1:33" ht="65.25" customHeight="1">
      <c r="A11" s="786"/>
      <c r="B11" s="789"/>
      <c r="C11" s="789"/>
      <c r="D11" s="789"/>
      <c r="E11" s="790"/>
      <c r="F11" s="947"/>
      <c r="G11" s="835"/>
      <c r="H11" s="850"/>
      <c r="I11" s="835"/>
      <c r="J11" s="538" t="s">
        <v>992</v>
      </c>
      <c r="K11" s="538" t="s">
        <v>941</v>
      </c>
      <c r="L11" s="874"/>
      <c r="M11" s="538" t="s">
        <v>940</v>
      </c>
      <c r="N11" s="197">
        <v>1</v>
      </c>
      <c r="O11" s="610"/>
      <c r="P11" s="197">
        <v>1</v>
      </c>
      <c r="Q11" s="610"/>
      <c r="R11" s="197">
        <v>1</v>
      </c>
      <c r="S11" s="610"/>
      <c r="T11" s="197">
        <v>1</v>
      </c>
      <c r="U11" s="614"/>
      <c r="V11" s="95"/>
      <c r="W11" s="95"/>
      <c r="X11" s="95"/>
      <c r="Y11" s="95"/>
      <c r="Z11" s="95"/>
      <c r="AD11" s="101"/>
      <c r="AE11" s="285"/>
      <c r="AF11" s="195"/>
      <c r="AG11" s="227"/>
    </row>
    <row r="12" spans="1:33" ht="101.25" customHeight="1">
      <c r="A12" s="786"/>
      <c r="B12" s="789"/>
      <c r="C12" s="789"/>
      <c r="D12" s="789"/>
      <c r="E12" s="252" t="s">
        <v>37</v>
      </c>
      <c r="F12" s="253" t="s">
        <v>36</v>
      </c>
      <c r="G12" s="254">
        <v>0.6</v>
      </c>
      <c r="H12" s="255">
        <v>0.8</v>
      </c>
      <c r="I12" s="254" t="s">
        <v>188</v>
      </c>
      <c r="J12" s="213" t="s">
        <v>160</v>
      </c>
      <c r="K12" s="213" t="s">
        <v>188</v>
      </c>
      <c r="L12" s="874"/>
      <c r="M12" s="213" t="s">
        <v>129</v>
      </c>
      <c r="N12" s="197">
        <v>1</v>
      </c>
      <c r="O12" s="610"/>
      <c r="P12" s="197">
        <v>1</v>
      </c>
      <c r="Q12" s="610"/>
      <c r="R12" s="197">
        <v>1</v>
      </c>
      <c r="S12" s="610"/>
      <c r="T12" s="197">
        <v>1</v>
      </c>
      <c r="U12" s="665"/>
      <c r="V12" s="95">
        <f t="shared" si="0"/>
        <v>0</v>
      </c>
      <c r="W12" s="95">
        <f t="shared" si="1"/>
        <v>0</v>
      </c>
      <c r="X12" s="95">
        <f t="shared" si="2"/>
        <v>0</v>
      </c>
      <c r="Y12" s="95">
        <f t="shared" si="3"/>
        <v>0</v>
      </c>
      <c r="Z12" s="95">
        <f t="shared" si="4"/>
        <v>0</v>
      </c>
      <c r="AD12" s="101"/>
      <c r="AE12" s="316"/>
      <c r="AF12" s="195"/>
      <c r="AG12" s="195"/>
    </row>
    <row r="13" spans="1:33" ht="90" customHeight="1">
      <c r="A13" s="786"/>
      <c r="B13" s="789"/>
      <c r="C13" s="789"/>
      <c r="D13" s="789"/>
      <c r="E13" s="788" t="s">
        <v>38</v>
      </c>
      <c r="F13" s="946" t="s">
        <v>39</v>
      </c>
      <c r="G13" s="834">
        <v>0.7</v>
      </c>
      <c r="H13" s="849">
        <v>0.8</v>
      </c>
      <c r="I13" s="834" t="s">
        <v>189</v>
      </c>
      <c r="J13" s="538" t="s">
        <v>939</v>
      </c>
      <c r="K13" s="538" t="s">
        <v>938</v>
      </c>
      <c r="L13" s="874"/>
      <c r="M13" s="529" t="s">
        <v>132</v>
      </c>
      <c r="N13" s="86">
        <v>1</v>
      </c>
      <c r="O13" s="602"/>
      <c r="P13" s="86">
        <v>1</v>
      </c>
      <c r="Q13" s="602"/>
      <c r="R13" s="86">
        <v>1</v>
      </c>
      <c r="S13" s="602"/>
      <c r="T13" s="86">
        <v>1</v>
      </c>
      <c r="U13" s="603"/>
      <c r="V13" s="95">
        <f t="shared" si="0"/>
        <v>0</v>
      </c>
      <c r="W13" s="95">
        <f t="shared" si="1"/>
        <v>0</v>
      </c>
      <c r="X13" s="95">
        <f t="shared" si="2"/>
        <v>0</v>
      </c>
      <c r="Y13" s="95">
        <f t="shared" si="3"/>
        <v>0</v>
      </c>
      <c r="Z13" s="95">
        <f t="shared" si="4"/>
        <v>0</v>
      </c>
      <c r="AD13" s="101"/>
      <c r="AE13" s="285"/>
      <c r="AF13" s="195"/>
      <c r="AG13" s="278"/>
    </row>
    <row r="14" spans="1:33" ht="93" customHeight="1">
      <c r="A14" s="786"/>
      <c r="B14" s="789"/>
      <c r="C14" s="789"/>
      <c r="D14" s="789"/>
      <c r="E14" s="790"/>
      <c r="F14" s="947"/>
      <c r="G14" s="835"/>
      <c r="H14" s="850"/>
      <c r="I14" s="835"/>
      <c r="J14" s="538" t="s">
        <v>40</v>
      </c>
      <c r="K14" s="538" t="s">
        <v>644</v>
      </c>
      <c r="L14" s="874"/>
      <c r="M14" s="538" t="s">
        <v>906</v>
      </c>
      <c r="N14" s="197">
        <v>1</v>
      </c>
      <c r="O14" s="610"/>
      <c r="P14" s="197">
        <v>1</v>
      </c>
      <c r="Q14" s="610"/>
      <c r="R14" s="197">
        <v>1</v>
      </c>
      <c r="S14" s="610"/>
      <c r="T14" s="197">
        <v>1</v>
      </c>
      <c r="U14" s="603"/>
      <c r="V14" s="95">
        <f t="shared" si="0"/>
        <v>0</v>
      </c>
      <c r="W14" s="95">
        <f t="shared" si="1"/>
        <v>0</v>
      </c>
      <c r="X14" s="95">
        <f t="shared" si="2"/>
        <v>0</v>
      </c>
      <c r="Y14" s="95">
        <f t="shared" si="3"/>
        <v>0</v>
      </c>
      <c r="Z14" s="95">
        <f t="shared" si="4"/>
        <v>0</v>
      </c>
      <c r="AD14" s="101"/>
      <c r="AE14" s="316"/>
      <c r="AF14" s="195"/>
      <c r="AG14" s="195"/>
    </row>
    <row r="15" spans="1:33" ht="90.6" customHeight="1">
      <c r="A15" s="786"/>
      <c r="B15" s="789"/>
      <c r="C15" s="790"/>
      <c r="D15" s="790"/>
      <c r="E15" s="252" t="s">
        <v>42</v>
      </c>
      <c r="F15" s="253" t="s">
        <v>43</v>
      </c>
      <c r="G15" s="254">
        <v>0.9</v>
      </c>
      <c r="H15" s="255">
        <v>0.9</v>
      </c>
      <c r="I15" s="254" t="s">
        <v>190</v>
      </c>
      <c r="J15" s="53" t="s">
        <v>45</v>
      </c>
      <c r="K15" s="53" t="s">
        <v>186</v>
      </c>
      <c r="L15" s="874"/>
      <c r="M15" s="51" t="s">
        <v>129</v>
      </c>
      <c r="N15" s="86">
        <v>0.9</v>
      </c>
      <c r="O15" s="602"/>
      <c r="P15" s="86">
        <v>0.9</v>
      </c>
      <c r="Q15" s="602"/>
      <c r="R15" s="86">
        <v>0.9</v>
      </c>
      <c r="S15" s="602"/>
      <c r="T15" s="86">
        <v>0.9</v>
      </c>
      <c r="U15" s="665"/>
      <c r="V15" s="95">
        <f t="shared" si="0"/>
        <v>0</v>
      </c>
      <c r="W15" s="95">
        <f t="shared" si="1"/>
        <v>0</v>
      </c>
      <c r="X15" s="95">
        <f t="shared" si="2"/>
        <v>0</v>
      </c>
      <c r="Y15" s="95">
        <f t="shared" si="3"/>
        <v>0</v>
      </c>
      <c r="Z15" s="95">
        <f t="shared" si="4"/>
        <v>0</v>
      </c>
      <c r="AD15" s="101"/>
      <c r="AE15" s="316"/>
      <c r="AF15" s="195"/>
      <c r="AG15" s="227"/>
    </row>
    <row r="16" spans="1:33" ht="90.6" customHeight="1">
      <c r="A16" s="786"/>
      <c r="B16" s="789"/>
      <c r="C16" s="891" t="s">
        <v>46</v>
      </c>
      <c r="D16" s="892"/>
      <c r="E16" s="346" t="s">
        <v>619</v>
      </c>
      <c r="F16" s="348" t="s">
        <v>620</v>
      </c>
      <c r="G16" s="348">
        <v>0.8</v>
      </c>
      <c r="H16" s="347">
        <v>0.9</v>
      </c>
      <c r="I16" s="348" t="s">
        <v>657</v>
      </c>
      <c r="J16" s="415" t="s">
        <v>536</v>
      </c>
      <c r="K16" s="415" t="s">
        <v>485</v>
      </c>
      <c r="L16" s="874"/>
      <c r="M16" s="51" t="s">
        <v>129</v>
      </c>
      <c r="N16" s="86">
        <v>1</v>
      </c>
      <c r="O16" s="602"/>
      <c r="P16" s="86">
        <v>1</v>
      </c>
      <c r="Q16" s="602"/>
      <c r="R16" s="86">
        <v>1</v>
      </c>
      <c r="S16" s="602"/>
      <c r="T16" s="86">
        <v>1</v>
      </c>
      <c r="U16" s="615"/>
      <c r="V16" s="95">
        <f t="shared" si="0"/>
        <v>0</v>
      </c>
      <c r="W16" s="95">
        <f t="shared" si="1"/>
        <v>0</v>
      </c>
      <c r="X16" s="95">
        <f t="shared" si="2"/>
        <v>0</v>
      </c>
      <c r="Y16" s="95">
        <f t="shared" si="3"/>
        <v>0</v>
      </c>
      <c r="Z16" s="95">
        <f t="shared" si="4"/>
        <v>0</v>
      </c>
      <c r="AD16" s="101"/>
      <c r="AE16" s="285"/>
      <c r="AF16" s="195"/>
      <c r="AG16" s="227"/>
    </row>
    <row r="17" spans="1:33" ht="82.5" customHeight="1">
      <c r="A17" s="786"/>
      <c r="B17" s="789"/>
      <c r="C17" s="788" t="s">
        <v>49</v>
      </c>
      <c r="D17" s="807" t="s">
        <v>320</v>
      </c>
      <c r="E17" s="788" t="s">
        <v>50</v>
      </c>
      <c r="F17" s="788" t="s">
        <v>51</v>
      </c>
      <c r="G17" s="834">
        <v>0.9</v>
      </c>
      <c r="H17" s="849">
        <v>0.9</v>
      </c>
      <c r="I17" s="834" t="s">
        <v>563</v>
      </c>
      <c r="J17" s="50" t="s">
        <v>52</v>
      </c>
      <c r="K17" s="53" t="s">
        <v>53</v>
      </c>
      <c r="L17" s="874"/>
      <c r="M17" s="53" t="s">
        <v>131</v>
      </c>
      <c r="N17" s="86">
        <v>1</v>
      </c>
      <c r="O17" s="602"/>
      <c r="P17" s="86">
        <v>0</v>
      </c>
      <c r="Q17" s="602"/>
      <c r="R17" s="86">
        <v>0</v>
      </c>
      <c r="S17" s="602"/>
      <c r="T17" s="86">
        <v>0</v>
      </c>
      <c r="U17" s="614"/>
      <c r="V17" s="95">
        <f t="shared" si="0"/>
        <v>0</v>
      </c>
      <c r="W17" s="95" t="str">
        <f t="shared" si="1"/>
        <v>-</v>
      </c>
      <c r="X17" s="95" t="str">
        <f t="shared" si="2"/>
        <v>-</v>
      </c>
      <c r="Y17" s="95" t="str">
        <f t="shared" si="3"/>
        <v>-</v>
      </c>
      <c r="Z17" s="95">
        <f t="shared" si="4"/>
        <v>0</v>
      </c>
      <c r="AD17" s="101"/>
      <c r="AE17" s="285"/>
      <c r="AF17" s="195"/>
      <c r="AG17" s="195"/>
    </row>
    <row r="18" spans="1:33" ht="84.75" customHeight="1">
      <c r="A18" s="786"/>
      <c r="B18" s="789"/>
      <c r="C18" s="790"/>
      <c r="D18" s="808"/>
      <c r="E18" s="790"/>
      <c r="F18" s="790"/>
      <c r="G18" s="835"/>
      <c r="H18" s="850"/>
      <c r="I18" s="835"/>
      <c r="J18" s="50" t="s">
        <v>542</v>
      </c>
      <c r="K18" s="53" t="s">
        <v>541</v>
      </c>
      <c r="L18" s="874"/>
      <c r="M18" s="53" t="s">
        <v>129</v>
      </c>
      <c r="N18" s="86">
        <v>0</v>
      </c>
      <c r="O18" s="602"/>
      <c r="P18" s="86">
        <v>0.75</v>
      </c>
      <c r="Q18" s="602"/>
      <c r="R18" s="86">
        <v>0.8</v>
      </c>
      <c r="S18" s="602"/>
      <c r="T18" s="86">
        <v>0.9</v>
      </c>
      <c r="U18" s="614"/>
      <c r="V18" s="95" t="str">
        <f t="shared" si="0"/>
        <v>-</v>
      </c>
      <c r="W18" s="95">
        <f t="shared" si="1"/>
        <v>0</v>
      </c>
      <c r="X18" s="95">
        <f t="shared" si="2"/>
        <v>0</v>
      </c>
      <c r="Y18" s="95">
        <f t="shared" si="3"/>
        <v>0</v>
      </c>
      <c r="Z18" s="95">
        <f t="shared" si="4"/>
        <v>0</v>
      </c>
      <c r="AD18" s="101"/>
      <c r="AE18" s="285"/>
      <c r="AF18" s="195"/>
      <c r="AG18" s="195"/>
    </row>
    <row r="19" spans="1:33" ht="115.5" customHeight="1">
      <c r="A19" s="446" t="s">
        <v>873</v>
      </c>
      <c r="B19" s="448" t="s">
        <v>440</v>
      </c>
      <c r="C19" s="448" t="s">
        <v>441</v>
      </c>
      <c r="D19" s="448" t="s">
        <v>442</v>
      </c>
      <c r="E19" s="448" t="s">
        <v>70</v>
      </c>
      <c r="F19" s="448" t="s">
        <v>446</v>
      </c>
      <c r="G19" s="573">
        <v>4.0000000000000001E-3</v>
      </c>
      <c r="H19" s="574">
        <v>5.0000000000000001E-3</v>
      </c>
      <c r="I19" s="547" t="s">
        <v>72</v>
      </c>
      <c r="J19" s="62" t="s">
        <v>165</v>
      </c>
      <c r="K19" s="519" t="s">
        <v>166</v>
      </c>
      <c r="L19" s="874"/>
      <c r="M19" s="196" t="s">
        <v>130</v>
      </c>
      <c r="N19" s="91">
        <v>5.0000000000000001E-3</v>
      </c>
      <c r="O19" s="604"/>
      <c r="P19" s="91">
        <v>5.0000000000000001E-3</v>
      </c>
      <c r="Q19" s="604"/>
      <c r="R19" s="91">
        <v>5.0000000000000001E-3</v>
      </c>
      <c r="S19" s="604"/>
      <c r="T19" s="91">
        <v>5.0000000000000001E-3</v>
      </c>
      <c r="U19" s="616"/>
      <c r="V19" s="95" t="str">
        <f>IF(O19,IF(O19&gt;=0.5%,100%,IF(AND(O19&gt;0.4%),79%,59%)),"-")</f>
        <v>-</v>
      </c>
      <c r="W19" s="95" t="str">
        <f>IF(Q19,IF(Q19&gt;=0.5%,100%,IF(AND(Q19&gt;0.4%),79%,59%)),"-")</f>
        <v>-</v>
      </c>
      <c r="X19" s="95" t="str">
        <f>IF(S19,IF(S19&gt;=0.5%,100%,IF(AND(S19&gt;0.4%),79%,59%)),"-")</f>
        <v>-</v>
      </c>
      <c r="Y19" s="95" t="str">
        <f>IF(U19,IF(U19&gt;=0.5%,100%,IF(AND(U19&gt;0.4%),79%,59%)),"-")</f>
        <v>-</v>
      </c>
      <c r="Z19" s="95" t="str">
        <f t="shared" si="4"/>
        <v>-</v>
      </c>
      <c r="AD19" s="101"/>
      <c r="AE19" s="647"/>
      <c r="AF19" s="195"/>
      <c r="AG19" s="227"/>
    </row>
    <row r="20" spans="1:33" ht="72.75" customHeight="1">
      <c r="A20" s="791" t="s">
        <v>127</v>
      </c>
      <c r="B20" s="832" t="s">
        <v>78</v>
      </c>
      <c r="C20" s="832" t="s">
        <v>79</v>
      </c>
      <c r="D20" s="832" t="s">
        <v>90</v>
      </c>
      <c r="E20" s="832" t="s">
        <v>91</v>
      </c>
      <c r="F20" s="230" t="s">
        <v>92</v>
      </c>
      <c r="G20" s="184">
        <v>0.3</v>
      </c>
      <c r="H20" s="185">
        <v>0.7</v>
      </c>
      <c r="I20" s="172" t="s">
        <v>195</v>
      </c>
      <c r="J20" s="64" t="s">
        <v>172</v>
      </c>
      <c r="K20" s="64" t="s">
        <v>195</v>
      </c>
      <c r="L20" s="874"/>
      <c r="M20" s="64" t="s">
        <v>130</v>
      </c>
      <c r="N20" s="92">
        <v>0</v>
      </c>
      <c r="O20" s="602"/>
      <c r="P20" s="92" t="s">
        <v>903</v>
      </c>
      <c r="Q20" s="602"/>
      <c r="R20" s="92">
        <v>0</v>
      </c>
      <c r="S20" s="602"/>
      <c r="T20" s="92" t="s">
        <v>903</v>
      </c>
      <c r="U20" s="613"/>
      <c r="V20" s="95" t="str">
        <f>IF(O20,IF(O20&gt;=90%,100%,59%),"-")</f>
        <v>-</v>
      </c>
      <c r="W20" s="95" t="str">
        <f>IF(Q20,IF(Q20&gt;=90%,100%,59%),"-")</f>
        <v>-</v>
      </c>
      <c r="X20" s="95" t="str">
        <f>IF(S20,IF(S20&gt;=90%,100%,59%),"-")</f>
        <v>-</v>
      </c>
      <c r="Y20" s="95" t="str">
        <f>IF(U20,IF(U20&gt;=90%,100%,59%),"-")</f>
        <v>-</v>
      </c>
      <c r="Z20" s="95" t="str">
        <f t="shared" si="4"/>
        <v>-</v>
      </c>
      <c r="AD20" s="101"/>
      <c r="AE20" s="647"/>
      <c r="AF20" s="195"/>
      <c r="AG20" s="227"/>
    </row>
    <row r="21" spans="1:33" ht="92.4">
      <c r="A21" s="809"/>
      <c r="B21" s="833"/>
      <c r="C21" s="833"/>
      <c r="D21" s="833"/>
      <c r="E21" s="833"/>
      <c r="F21" s="64" t="s">
        <v>95</v>
      </c>
      <c r="G21" s="202">
        <v>0.3</v>
      </c>
      <c r="H21" s="203">
        <v>0.7</v>
      </c>
      <c r="I21" s="64" t="s">
        <v>201</v>
      </c>
      <c r="J21" s="64" t="s">
        <v>202</v>
      </c>
      <c r="K21" s="64" t="s">
        <v>251</v>
      </c>
      <c r="L21" s="874"/>
      <c r="M21" s="64" t="s">
        <v>130</v>
      </c>
      <c r="N21" s="92">
        <v>0.8</v>
      </c>
      <c r="O21" s="602"/>
      <c r="P21" s="92">
        <v>0.8</v>
      </c>
      <c r="Q21" s="602"/>
      <c r="R21" s="92">
        <v>0.8</v>
      </c>
      <c r="S21" s="602"/>
      <c r="T21" s="92">
        <v>0.8</v>
      </c>
      <c r="U21" s="613"/>
      <c r="V21" s="95">
        <f t="shared" si="0"/>
        <v>0</v>
      </c>
      <c r="W21" s="95">
        <f t="shared" si="1"/>
        <v>0</v>
      </c>
      <c r="X21" s="95">
        <f t="shared" si="2"/>
        <v>0</v>
      </c>
      <c r="Y21" s="95">
        <f t="shared" si="3"/>
        <v>0</v>
      </c>
      <c r="Z21" s="95">
        <f t="shared" si="4"/>
        <v>0</v>
      </c>
      <c r="AD21" s="101"/>
      <c r="AE21" s="647"/>
      <c r="AF21" s="195"/>
      <c r="AG21" s="227"/>
    </row>
    <row r="22" spans="1:33" ht="75" customHeight="1">
      <c r="A22" s="1017" t="s">
        <v>128</v>
      </c>
      <c r="B22" s="956" t="s">
        <v>444</v>
      </c>
      <c r="C22" s="956" t="s">
        <v>445</v>
      </c>
      <c r="D22" s="956" t="s">
        <v>99</v>
      </c>
      <c r="E22" s="956" t="s">
        <v>100</v>
      </c>
      <c r="F22" s="1027" t="s">
        <v>101</v>
      </c>
      <c r="G22" s="1028">
        <v>0.6</v>
      </c>
      <c r="H22" s="1029">
        <v>0.7</v>
      </c>
      <c r="I22" s="1020" t="s">
        <v>173</v>
      </c>
      <c r="J22" s="423" t="s">
        <v>103</v>
      </c>
      <c r="K22" s="534" t="s">
        <v>500</v>
      </c>
      <c r="L22" s="874"/>
      <c r="M22" s="70" t="s">
        <v>132</v>
      </c>
      <c r="N22" s="93">
        <v>0</v>
      </c>
      <c r="O22" s="605"/>
      <c r="P22" s="94">
        <v>0</v>
      </c>
      <c r="Q22" s="608"/>
      <c r="R22" s="93">
        <v>1</v>
      </c>
      <c r="S22" s="605"/>
      <c r="T22" s="94">
        <v>1</v>
      </c>
      <c r="U22" s="618"/>
      <c r="V22" s="95" t="str">
        <f t="shared" si="0"/>
        <v>-</v>
      </c>
      <c r="W22" s="95" t="str">
        <f t="shared" si="1"/>
        <v>-</v>
      </c>
      <c r="X22" s="95">
        <f t="shared" si="2"/>
        <v>0</v>
      </c>
      <c r="Y22" s="95">
        <f t="shared" si="3"/>
        <v>0</v>
      </c>
      <c r="Z22" s="95">
        <f t="shared" si="4"/>
        <v>0</v>
      </c>
      <c r="AD22" s="101"/>
      <c r="AE22" s="285"/>
      <c r="AF22" s="195"/>
      <c r="AG22" s="227"/>
    </row>
    <row r="23" spans="1:33" ht="39.6">
      <c r="A23" s="1018"/>
      <c r="B23" s="956"/>
      <c r="C23" s="956"/>
      <c r="D23" s="956"/>
      <c r="E23" s="956"/>
      <c r="F23" s="1027"/>
      <c r="G23" s="1028"/>
      <c r="H23" s="1029"/>
      <c r="I23" s="1020"/>
      <c r="J23" s="422" t="s">
        <v>908</v>
      </c>
      <c r="K23" s="534" t="s">
        <v>790</v>
      </c>
      <c r="L23" s="874"/>
      <c r="M23" s="70" t="s">
        <v>130</v>
      </c>
      <c r="N23" s="93">
        <v>0</v>
      </c>
      <c r="O23" s="605"/>
      <c r="P23" s="94">
        <v>0</v>
      </c>
      <c r="Q23" s="608"/>
      <c r="R23" s="94">
        <v>0</v>
      </c>
      <c r="S23" s="608"/>
      <c r="T23" s="94">
        <v>1</v>
      </c>
      <c r="U23" s="618"/>
      <c r="V23" s="95" t="str">
        <f t="shared" si="0"/>
        <v>-</v>
      </c>
      <c r="W23" s="95" t="str">
        <f t="shared" si="1"/>
        <v>-</v>
      </c>
      <c r="X23" s="95" t="str">
        <f t="shared" si="2"/>
        <v>-</v>
      </c>
      <c r="Y23" s="95">
        <f t="shared" si="3"/>
        <v>0</v>
      </c>
      <c r="Z23" s="95">
        <f t="shared" si="4"/>
        <v>0</v>
      </c>
      <c r="AD23" s="101"/>
      <c r="AE23" s="647"/>
      <c r="AF23" s="195"/>
      <c r="AG23" s="227"/>
    </row>
    <row r="24" spans="1:33" ht="84.75" customHeight="1">
      <c r="A24" s="1019"/>
      <c r="B24" s="956"/>
      <c r="C24" s="956"/>
      <c r="D24" s="528" t="s">
        <v>954</v>
      </c>
      <c r="E24" s="535" t="s">
        <v>956</v>
      </c>
      <c r="F24" s="535" t="s">
        <v>957</v>
      </c>
      <c r="G24" s="536">
        <v>0.8</v>
      </c>
      <c r="H24" s="536" t="s">
        <v>955</v>
      </c>
      <c r="I24" s="535" t="s">
        <v>957</v>
      </c>
      <c r="J24" s="530" t="s">
        <v>958</v>
      </c>
      <c r="K24" s="530" t="s">
        <v>959</v>
      </c>
      <c r="L24" s="564"/>
      <c r="M24" s="534" t="s">
        <v>130</v>
      </c>
      <c r="N24" s="93">
        <v>1</v>
      </c>
      <c r="O24" s="605"/>
      <c r="P24" s="94">
        <v>1</v>
      </c>
      <c r="Q24" s="608"/>
      <c r="R24" s="94">
        <v>1</v>
      </c>
      <c r="S24" s="608"/>
      <c r="T24" s="94">
        <v>1</v>
      </c>
      <c r="U24" s="618"/>
      <c r="V24" s="95">
        <f t="shared" ref="V24" si="5">IFERROR((O24*100%)/N24,"-")</f>
        <v>0</v>
      </c>
      <c r="W24" s="95">
        <f t="shared" ref="W24" si="6">IFERROR((Q24*100%)/P24,"-")</f>
        <v>0</v>
      </c>
      <c r="X24" s="95">
        <f t="shared" ref="X24" si="7">IFERROR((S24*100%)/R24,"-")</f>
        <v>0</v>
      </c>
      <c r="Y24" s="95">
        <f t="shared" ref="Y24" si="8">IFERROR((U24*100%)/T24,"-")</f>
        <v>0</v>
      </c>
      <c r="Z24" s="95">
        <f t="shared" ref="Z24" si="9">IFERROR(AVERAGE(V24:Y24),"-")</f>
        <v>0</v>
      </c>
      <c r="AD24" s="101"/>
      <c r="AE24" s="285"/>
      <c r="AF24" s="195"/>
      <c r="AG24" s="227"/>
    </row>
    <row r="25" spans="1:33" ht="45.6" customHeight="1">
      <c r="A25" s="929" t="s">
        <v>332</v>
      </c>
      <c r="B25" s="930"/>
      <c r="C25" s="930"/>
      <c r="D25" s="930"/>
      <c r="E25" s="930"/>
      <c r="F25" s="930"/>
      <c r="G25" s="930"/>
      <c r="H25" s="930"/>
      <c r="I25" s="930"/>
      <c r="J25" s="930"/>
      <c r="K25" s="931"/>
      <c r="L25" s="321"/>
      <c r="M25" s="71"/>
      <c r="N25" s="71"/>
      <c r="O25" s="71"/>
      <c r="P25" s="71"/>
      <c r="Q25" s="71"/>
      <c r="R25" s="71"/>
      <c r="S25" s="71"/>
      <c r="T25" s="71"/>
      <c r="U25" s="322"/>
      <c r="V25" s="40" t="str">
        <f t="shared" si="0"/>
        <v>-</v>
      </c>
      <c r="W25" s="40" t="str">
        <f t="shared" si="1"/>
        <v>-</v>
      </c>
      <c r="X25" s="40" t="str">
        <f t="shared" si="2"/>
        <v>-</v>
      </c>
      <c r="Y25" s="40" t="str">
        <f t="shared" si="3"/>
        <v>-</v>
      </c>
      <c r="Z25" s="323">
        <f>AVERAGE(Z4:Z24)</f>
        <v>0</v>
      </c>
      <c r="AD25" s="101"/>
      <c r="AE25" s="285"/>
      <c r="AF25" s="195"/>
      <c r="AG25" s="227"/>
    </row>
    <row r="26" spans="1:33" ht="43.5" customHeight="1">
      <c r="A26" s="1049" t="s">
        <v>209</v>
      </c>
      <c r="B26" s="1050"/>
      <c r="C26" s="1050"/>
      <c r="D26" s="1050"/>
      <c r="E26" s="1050"/>
      <c r="F26" s="1050"/>
      <c r="G26" s="1050"/>
      <c r="H26" s="1050"/>
      <c r="I26" s="1050"/>
      <c r="J26" s="1051"/>
      <c r="AD26" s="101"/>
      <c r="AE26" s="647"/>
      <c r="AF26" s="195"/>
      <c r="AG26" s="227"/>
    </row>
    <row r="27" spans="1:33">
      <c r="A27" s="795" t="s">
        <v>250</v>
      </c>
      <c r="B27" s="796"/>
      <c r="C27" s="796"/>
      <c r="D27" s="796"/>
      <c r="E27" s="796"/>
      <c r="F27" s="796"/>
      <c r="G27" s="796"/>
      <c r="H27" s="796"/>
      <c r="I27" s="796"/>
      <c r="J27" s="797"/>
      <c r="AD27" s="101"/>
      <c r="AE27" s="647"/>
      <c r="AF27" s="195"/>
      <c r="AG27" s="227"/>
    </row>
    <row r="28" spans="1:33">
      <c r="A28" s="798"/>
      <c r="B28" s="799"/>
      <c r="C28" s="799"/>
      <c r="D28" s="799"/>
      <c r="E28" s="799"/>
      <c r="F28" s="799"/>
      <c r="G28" s="799"/>
      <c r="H28" s="799"/>
      <c r="I28" s="799"/>
      <c r="J28" s="800"/>
      <c r="AD28" s="101"/>
      <c r="AE28" s="285"/>
      <c r="AF28" s="195"/>
      <c r="AG28" s="227"/>
    </row>
    <row r="29" spans="1:33">
      <c r="A29" s="801"/>
      <c r="B29" s="802"/>
      <c r="C29" s="802"/>
      <c r="D29" s="802"/>
      <c r="E29" s="802"/>
      <c r="F29" s="802"/>
      <c r="G29" s="802"/>
      <c r="H29" s="802"/>
      <c r="I29" s="802"/>
      <c r="J29" s="803"/>
      <c r="AD29" s="101"/>
      <c r="AE29" s="647"/>
      <c r="AF29" s="195"/>
      <c r="AG29" s="227"/>
    </row>
    <row r="30" spans="1:33" ht="52.5" customHeight="1">
      <c r="A30" s="793" t="s">
        <v>670</v>
      </c>
      <c r="B30" s="793" t="s">
        <v>669</v>
      </c>
      <c r="C30" s="793" t="s">
        <v>340</v>
      </c>
      <c r="D30" s="793" t="s">
        <v>0</v>
      </c>
      <c r="E30" s="793" t="s">
        <v>654</v>
      </c>
      <c r="F30" s="793" t="s">
        <v>664</v>
      </c>
      <c r="G30" s="793" t="s">
        <v>1</v>
      </c>
      <c r="H30" s="793" t="s">
        <v>645</v>
      </c>
      <c r="I30" s="793" t="s">
        <v>125</v>
      </c>
      <c r="J30" s="793" t="s">
        <v>812</v>
      </c>
      <c r="K30" s="793" t="s">
        <v>805</v>
      </c>
      <c r="L30" s="874" t="s">
        <v>432</v>
      </c>
      <c r="M30" s="793" t="s">
        <v>2</v>
      </c>
      <c r="N30" s="793" t="s">
        <v>210</v>
      </c>
      <c r="O30" s="793" t="s">
        <v>645</v>
      </c>
      <c r="P30" s="815" t="s">
        <v>3</v>
      </c>
      <c r="Q30" s="816"/>
      <c r="R30" s="816"/>
      <c r="S30" s="816"/>
      <c r="T30" s="816"/>
      <c r="U30" s="816"/>
      <c r="V30" s="816"/>
      <c r="W30" s="817"/>
      <c r="X30" s="818" t="s">
        <v>1007</v>
      </c>
      <c r="Y30" s="819"/>
      <c r="Z30" s="819"/>
      <c r="AA30" s="819"/>
      <c r="AB30" s="820"/>
      <c r="AD30" s="101"/>
      <c r="AE30" s="647"/>
      <c r="AF30" s="195"/>
      <c r="AG30" s="227"/>
    </row>
    <row r="31" spans="1:33" ht="23.25" customHeight="1">
      <c r="A31" s="794"/>
      <c r="B31" s="794"/>
      <c r="C31" s="794"/>
      <c r="D31" s="794"/>
      <c r="E31" s="794"/>
      <c r="F31" s="794"/>
      <c r="G31" s="794"/>
      <c r="H31" s="794"/>
      <c r="I31" s="794"/>
      <c r="J31" s="794"/>
      <c r="K31" s="794"/>
      <c r="L31" s="874"/>
      <c r="M31" s="794"/>
      <c r="N31" s="794"/>
      <c r="O31" s="794"/>
      <c r="P31" s="38" t="s">
        <v>143</v>
      </c>
      <c r="Q31" s="38" t="s">
        <v>145</v>
      </c>
      <c r="R31" s="38" t="s">
        <v>144</v>
      </c>
      <c r="S31" s="38" t="s">
        <v>146</v>
      </c>
      <c r="T31" s="38" t="s">
        <v>147</v>
      </c>
      <c r="U31" s="38" t="s">
        <v>148</v>
      </c>
      <c r="V31" s="38" t="s">
        <v>149</v>
      </c>
      <c r="W31" s="38" t="s">
        <v>150</v>
      </c>
      <c r="X31" s="38" t="s">
        <v>458</v>
      </c>
      <c r="Y31" s="38" t="s">
        <v>454</v>
      </c>
      <c r="Z31" s="38" t="s">
        <v>455</v>
      </c>
      <c r="AA31" s="38" t="s">
        <v>456</v>
      </c>
      <c r="AB31" s="38" t="s">
        <v>457</v>
      </c>
      <c r="AD31" s="101"/>
      <c r="AE31" s="285"/>
      <c r="AF31" s="195"/>
      <c r="AG31" s="227"/>
    </row>
    <row r="32" spans="1:33" ht="92.4">
      <c r="A32" s="785" t="s">
        <v>127</v>
      </c>
      <c r="B32" s="855" t="s">
        <v>78</v>
      </c>
      <c r="C32" s="855" t="s">
        <v>79</v>
      </c>
      <c r="D32" s="855" t="s">
        <v>253</v>
      </c>
      <c r="E32" s="855" t="s">
        <v>91</v>
      </c>
      <c r="F32" s="855" t="s">
        <v>92</v>
      </c>
      <c r="G32" s="856">
        <v>0.3</v>
      </c>
      <c r="H32" s="856">
        <v>0.7</v>
      </c>
      <c r="I32" s="855" t="s">
        <v>252</v>
      </c>
      <c r="J32" s="104" t="s">
        <v>285</v>
      </c>
      <c r="K32" s="104" t="s">
        <v>694</v>
      </c>
      <c r="L32" s="874"/>
      <c r="M32" s="107" t="s">
        <v>242</v>
      </c>
      <c r="N32" s="106">
        <v>0.95</v>
      </c>
      <c r="O32" s="106">
        <v>0.8</v>
      </c>
      <c r="P32" s="302">
        <v>0.8</v>
      </c>
      <c r="Q32" s="222"/>
      <c r="R32" s="302">
        <v>0.8</v>
      </c>
      <c r="S32" s="222"/>
      <c r="T32" s="302">
        <v>0.8</v>
      </c>
      <c r="U32" s="222"/>
      <c r="V32" s="302">
        <v>0.8</v>
      </c>
      <c r="W32" s="332"/>
      <c r="X32" s="40">
        <f>IFERROR((Q32*100%)/P32,"-")</f>
        <v>0</v>
      </c>
      <c r="Y32" s="40">
        <f>IFERROR((S32*100%)/R32,"-")</f>
        <v>0</v>
      </c>
      <c r="Z32" s="40">
        <f>IFERROR((U32*100%)/T32,"-")</f>
        <v>0</v>
      </c>
      <c r="AA32" s="40">
        <f>IFERROR((W32*100%)/V32,"-")</f>
        <v>0</v>
      </c>
      <c r="AB32" s="40">
        <f>IFERROR(AVERAGE(X32:AA32),"-")</f>
        <v>0</v>
      </c>
      <c r="AD32" s="101"/>
      <c r="AE32" s="647"/>
      <c r="AF32" s="195"/>
      <c r="AG32" s="227"/>
    </row>
    <row r="33" spans="1:33" ht="53.4">
      <c r="A33" s="786"/>
      <c r="B33" s="855"/>
      <c r="C33" s="855"/>
      <c r="D33" s="855"/>
      <c r="E33" s="855"/>
      <c r="F33" s="855"/>
      <c r="G33" s="856"/>
      <c r="H33" s="855"/>
      <c r="I33" s="855"/>
      <c r="J33" s="104" t="s">
        <v>286</v>
      </c>
      <c r="K33" s="738" t="s">
        <v>1060</v>
      </c>
      <c r="L33" s="874"/>
      <c r="M33" s="107" t="s">
        <v>242</v>
      </c>
      <c r="N33" s="104" t="s">
        <v>243</v>
      </c>
      <c r="O33" s="45" t="s">
        <v>507</v>
      </c>
      <c r="P33" s="244" t="s">
        <v>509</v>
      </c>
      <c r="Q33" s="324"/>
      <c r="R33" s="244" t="s">
        <v>508</v>
      </c>
      <c r="S33" s="325"/>
      <c r="T33" s="244" t="s">
        <v>508</v>
      </c>
      <c r="U33" s="248"/>
      <c r="V33" s="244" t="s">
        <v>508</v>
      </c>
      <c r="W33" s="248"/>
      <c r="X33" s="40" t="str">
        <f>IF(Q33,IF(Q33&lt;=1%,100%,59%),"-")</f>
        <v>-</v>
      </c>
      <c r="Y33" s="40" t="str">
        <f>IF(S33,IF(S33&lt;=1%,100%,59%),"-")</f>
        <v>-</v>
      </c>
      <c r="Z33" s="40" t="str">
        <f>IF(U33,IF(U33&lt;=1%,100%,59%),"-")</f>
        <v>-</v>
      </c>
      <c r="AA33" s="40" t="str">
        <f>IF(W33,IF(W33&lt;=1%,100%,59%),"-")</f>
        <v>-</v>
      </c>
      <c r="AB33" s="40" t="str">
        <f t="shared" ref="AB33:AB35" si="10">IFERROR(AVERAGE(X33:AA33),"-")</f>
        <v>-</v>
      </c>
      <c r="AD33" s="101"/>
      <c r="AE33" s="647"/>
      <c r="AF33" s="195"/>
      <c r="AG33" s="227"/>
    </row>
    <row r="34" spans="1:33" ht="69.75" customHeight="1">
      <c r="A34" s="786"/>
      <c r="B34" s="855"/>
      <c r="C34" s="855"/>
      <c r="D34" s="855"/>
      <c r="E34" s="855"/>
      <c r="F34" s="855"/>
      <c r="G34" s="856"/>
      <c r="H34" s="855"/>
      <c r="I34" s="855"/>
      <c r="J34" s="104" t="s">
        <v>287</v>
      </c>
      <c r="K34" s="104" t="s">
        <v>695</v>
      </c>
      <c r="L34" s="874"/>
      <c r="M34" s="107" t="s">
        <v>242</v>
      </c>
      <c r="N34" s="104" t="s">
        <v>243</v>
      </c>
      <c r="O34" s="104" t="s">
        <v>696</v>
      </c>
      <c r="P34" s="244" t="s">
        <v>532</v>
      </c>
      <c r="Q34" s="326"/>
      <c r="R34" s="244" t="s">
        <v>532</v>
      </c>
      <c r="S34" s="326"/>
      <c r="T34" s="244" t="s">
        <v>532</v>
      </c>
      <c r="U34" s="248"/>
      <c r="V34" s="244" t="s">
        <v>532</v>
      </c>
      <c r="W34" s="337"/>
      <c r="X34" s="40" t="str">
        <f>IF(Q34,IF(Q34&lt;=5%,100%,59%),"-")</f>
        <v>-</v>
      </c>
      <c r="Y34" s="40" t="str">
        <f>IF(S34,IF(S34&lt;=5%,100%,59%),"-")</f>
        <v>-</v>
      </c>
      <c r="Z34" s="40" t="str">
        <f>IF(U34,IF(U34&lt;=5%,100%,59%),"-")</f>
        <v>-</v>
      </c>
      <c r="AA34" s="40" t="str">
        <f>IF(W34,IF(W34&lt;=5%,100%,59%),"-")</f>
        <v>-</v>
      </c>
      <c r="AB34" s="40" t="str">
        <f t="shared" si="10"/>
        <v>-</v>
      </c>
      <c r="AD34" s="101"/>
      <c r="AE34" s="285"/>
      <c r="AF34" s="195"/>
      <c r="AG34" s="227"/>
    </row>
    <row r="35" spans="1:33" ht="79.5" customHeight="1">
      <c r="A35" s="786"/>
      <c r="B35" s="855"/>
      <c r="C35" s="855"/>
      <c r="D35" s="855"/>
      <c r="E35" s="855"/>
      <c r="F35" s="855"/>
      <c r="G35" s="856"/>
      <c r="H35" s="855"/>
      <c r="I35" s="855"/>
      <c r="J35" s="107" t="s">
        <v>698</v>
      </c>
      <c r="K35" s="104" t="s">
        <v>697</v>
      </c>
      <c r="L35" s="874"/>
      <c r="M35" s="107" t="s">
        <v>244</v>
      </c>
      <c r="N35" s="106">
        <v>0.75</v>
      </c>
      <c r="O35" s="106">
        <v>0.75</v>
      </c>
      <c r="P35" s="302">
        <v>0.75</v>
      </c>
      <c r="Q35" s="222"/>
      <c r="R35" s="302">
        <v>0.75</v>
      </c>
      <c r="S35" s="222"/>
      <c r="T35" s="302">
        <v>0.75</v>
      </c>
      <c r="U35" s="222"/>
      <c r="V35" s="302">
        <v>0.75</v>
      </c>
      <c r="W35" s="332"/>
      <c r="X35" s="40">
        <f>IFERROR((Q35*100%)/P35,"-")</f>
        <v>0</v>
      </c>
      <c r="Y35" s="40">
        <f>IFERROR((S35*100%)/R35,"-")</f>
        <v>0</v>
      </c>
      <c r="Z35" s="40">
        <f>IFERROR((U35*100%)/T35,"-")</f>
        <v>0</v>
      </c>
      <c r="AA35" s="40">
        <f>IFERROR((W35*100%)/V35,"-")</f>
        <v>0</v>
      </c>
      <c r="AB35" s="40">
        <f t="shared" si="10"/>
        <v>0</v>
      </c>
      <c r="AD35" s="101"/>
      <c r="AE35" s="647"/>
      <c r="AF35" s="195"/>
      <c r="AG35" s="227"/>
    </row>
    <row r="36" spans="1:33" ht="54.75" customHeight="1">
      <c r="A36" s="934" t="s">
        <v>332</v>
      </c>
      <c r="B36" s="935"/>
      <c r="C36" s="935"/>
      <c r="D36" s="935"/>
      <c r="E36" s="935"/>
      <c r="F36" s="935"/>
      <c r="G36" s="935"/>
      <c r="H36" s="935"/>
      <c r="I36" s="935"/>
      <c r="J36" s="935"/>
      <c r="K36" s="936"/>
      <c r="L36" s="181"/>
      <c r="M36" s="181"/>
      <c r="N36" s="181"/>
      <c r="O36" s="181"/>
      <c r="P36" s="181"/>
      <c r="Q36" s="181"/>
      <c r="R36" s="181"/>
      <c r="S36" s="181"/>
      <c r="T36" s="181"/>
      <c r="U36" s="181"/>
      <c r="V36" s="181"/>
      <c r="W36" s="181"/>
      <c r="X36" s="181"/>
      <c r="Y36" s="181"/>
      <c r="Z36" s="181"/>
      <c r="AA36" s="181"/>
      <c r="AB36" s="188">
        <f>AVERAGE(AB32:AB35)</f>
        <v>0</v>
      </c>
      <c r="AD36" s="101"/>
      <c r="AE36" s="647"/>
      <c r="AF36" s="195"/>
      <c r="AG36" s="227"/>
    </row>
    <row r="37" spans="1:33">
      <c r="AD37" s="214"/>
      <c r="AE37" s="214"/>
      <c r="AF37" s="214"/>
    </row>
    <row r="38" spans="1:33">
      <c r="AD38" s="214"/>
      <c r="AE38" s="214"/>
      <c r="AF38" s="214"/>
    </row>
    <row r="39" spans="1:33">
      <c r="AD39" s="214"/>
      <c r="AE39" s="214"/>
      <c r="AF39" s="214"/>
    </row>
    <row r="40" spans="1:33">
      <c r="AD40" s="214"/>
      <c r="AE40" s="214"/>
      <c r="AF40" s="214"/>
    </row>
    <row r="41" spans="1:33">
      <c r="AD41" s="214"/>
      <c r="AE41" s="214"/>
      <c r="AF41" s="214"/>
    </row>
    <row r="42" spans="1:33">
      <c r="AD42" s="214"/>
      <c r="AE42" s="214"/>
      <c r="AF42" s="214"/>
    </row>
    <row r="43" spans="1:33">
      <c r="AD43" s="214"/>
      <c r="AE43" s="214"/>
      <c r="AF43" s="214"/>
    </row>
    <row r="44" spans="1:33">
      <c r="AD44" s="214"/>
      <c r="AE44" s="214"/>
      <c r="AF44" s="214"/>
    </row>
    <row r="45" spans="1:33">
      <c r="AD45" s="214"/>
      <c r="AE45" s="214"/>
      <c r="AF45" s="214"/>
    </row>
    <row r="46" spans="1:33">
      <c r="AD46" s="214"/>
      <c r="AE46" s="214"/>
      <c r="AF46" s="214"/>
    </row>
    <row r="47" spans="1:33">
      <c r="AD47" s="214"/>
      <c r="AE47" s="214"/>
      <c r="AF47" s="214"/>
    </row>
    <row r="48" spans="1:33">
      <c r="AD48" s="214"/>
      <c r="AE48" s="214"/>
      <c r="AF48" s="214"/>
    </row>
    <row r="49" spans="30:32">
      <c r="AD49" s="214"/>
      <c r="AE49" s="214"/>
      <c r="AF49" s="214"/>
    </row>
    <row r="50" spans="30:32">
      <c r="AD50" s="214"/>
      <c r="AE50" s="214"/>
      <c r="AF50" s="214"/>
    </row>
    <row r="51" spans="30:32">
      <c r="AD51" s="214"/>
      <c r="AE51" s="214"/>
      <c r="AF51" s="214"/>
    </row>
    <row r="52" spans="30:32">
      <c r="AD52" s="214"/>
      <c r="AE52" s="214"/>
      <c r="AF52" s="214"/>
    </row>
    <row r="53" spans="30:32">
      <c r="AD53" s="214"/>
      <c r="AE53" s="214"/>
      <c r="AF53" s="214"/>
    </row>
    <row r="54" spans="30:32">
      <c r="AD54" s="214"/>
      <c r="AE54" s="214"/>
      <c r="AF54" s="214"/>
    </row>
  </sheetData>
  <mergeCells count="87">
    <mergeCell ref="D4:D8"/>
    <mergeCell ref="A4:A8"/>
    <mergeCell ref="M1:P1"/>
    <mergeCell ref="F32:F35"/>
    <mergeCell ref="G32:G35"/>
    <mergeCell ref="H32:H35"/>
    <mergeCell ref="I32:I35"/>
    <mergeCell ref="K30:K31"/>
    <mergeCell ref="M30:M31"/>
    <mergeCell ref="N30:N31"/>
    <mergeCell ref="O30:O31"/>
    <mergeCell ref="P30:W30"/>
    <mergeCell ref="A27:J29"/>
    <mergeCell ref="A30:A31"/>
    <mergeCell ref="B30:B31"/>
    <mergeCell ref="B4:B8"/>
    <mergeCell ref="C4:C8"/>
    <mergeCell ref="AE2:AG2"/>
    <mergeCell ref="X30:AB30"/>
    <mergeCell ref="L30:L35"/>
    <mergeCell ref="G30:G31"/>
    <mergeCell ref="H30:H31"/>
    <mergeCell ref="I30:I31"/>
    <mergeCell ref="J30:J31"/>
    <mergeCell ref="G10:G11"/>
    <mergeCell ref="C16:D16"/>
    <mergeCell ref="E10:E11"/>
    <mergeCell ref="C17:C18"/>
    <mergeCell ref="D17:D18"/>
    <mergeCell ref="G17:G18"/>
    <mergeCell ref="A26:J26"/>
    <mergeCell ref="E17:E18"/>
    <mergeCell ref="A22:A24"/>
    <mergeCell ref="B22:B24"/>
    <mergeCell ref="A20:A21"/>
    <mergeCell ref="B20:B21"/>
    <mergeCell ref="A36:K36"/>
    <mergeCell ref="E32:E35"/>
    <mergeCell ref="A32:A35"/>
    <mergeCell ref="B32:B35"/>
    <mergeCell ref="C32:C35"/>
    <mergeCell ref="D32:D35"/>
    <mergeCell ref="C30:C31"/>
    <mergeCell ref="D30:D31"/>
    <mergeCell ref="E30:E31"/>
    <mergeCell ref="F30:F31"/>
    <mergeCell ref="C22:C24"/>
    <mergeCell ref="C20:C21"/>
    <mergeCell ref="F17:F18"/>
    <mergeCell ref="E13:E14"/>
    <mergeCell ref="F13:F14"/>
    <mergeCell ref="G13:G14"/>
    <mergeCell ref="G2:G3"/>
    <mergeCell ref="F2:F3"/>
    <mergeCell ref="A2:A3"/>
    <mergeCell ref="B2:B3"/>
    <mergeCell ref="C2:C3"/>
    <mergeCell ref="D2:D3"/>
    <mergeCell ref="E2:E3"/>
    <mergeCell ref="N2:T2"/>
    <mergeCell ref="H2:H3"/>
    <mergeCell ref="I2:I3"/>
    <mergeCell ref="J2:J3"/>
    <mergeCell ref="K2:K3"/>
    <mergeCell ref="L2:L23"/>
    <mergeCell ref="I13:I14"/>
    <mergeCell ref="I17:I18"/>
    <mergeCell ref="H17:H18"/>
    <mergeCell ref="H10:H11"/>
    <mergeCell ref="I10:I11"/>
    <mergeCell ref="H13:H14"/>
    <mergeCell ref="V2:Z2"/>
    <mergeCell ref="A25:K25"/>
    <mergeCell ref="G22:G23"/>
    <mergeCell ref="H22:H23"/>
    <mergeCell ref="I22:I23"/>
    <mergeCell ref="D22:D23"/>
    <mergeCell ref="E22:E23"/>
    <mergeCell ref="F22:F23"/>
    <mergeCell ref="D20:D21"/>
    <mergeCell ref="E20:E21"/>
    <mergeCell ref="A9:A18"/>
    <mergeCell ref="B9:B18"/>
    <mergeCell ref="C9:C15"/>
    <mergeCell ref="D9:D15"/>
    <mergeCell ref="F10:F11"/>
    <mergeCell ref="M2:M3"/>
  </mergeCells>
  <conditionalFormatting sqref="Z20 V21:Z25 V4:Z18 X32:AB35">
    <cfRule type="cellIs" dxfId="212" priority="265" operator="lessThan">
      <formula>0.6</formula>
    </cfRule>
    <cfRule type="cellIs" dxfId="211" priority="266" operator="between">
      <formula>60%</formula>
      <formula>79%</formula>
    </cfRule>
    <cfRule type="cellIs" dxfId="210" priority="267" operator="between">
      <formula>80%</formula>
      <formula>100%</formula>
    </cfRule>
  </conditionalFormatting>
  <conditionalFormatting sqref="V20:Y20">
    <cfRule type="cellIs" dxfId="209" priority="94" operator="lessThan">
      <formula>0.6</formula>
    </cfRule>
    <cfRule type="cellIs" dxfId="208" priority="95" operator="between">
      <formula>60%</formula>
      <formula>79%</formula>
    </cfRule>
    <cfRule type="cellIs" dxfId="207" priority="96" operator="between">
      <formula>80%</formula>
      <formula>100%</formula>
    </cfRule>
  </conditionalFormatting>
  <conditionalFormatting sqref="Z19">
    <cfRule type="cellIs" dxfId="206" priority="91" operator="lessThan">
      <formula>0.6</formula>
    </cfRule>
    <cfRule type="cellIs" dxfId="205" priority="92" operator="between">
      <formula>60%</formula>
      <formula>79%</formula>
    </cfRule>
    <cfRule type="cellIs" dxfId="204" priority="93" operator="between">
      <formula>80%</formula>
      <formula>100%</formula>
    </cfRule>
  </conditionalFormatting>
  <conditionalFormatting sqref="V19:Y19">
    <cfRule type="cellIs" dxfId="203" priority="88" operator="lessThan">
      <formula>0.6</formula>
    </cfRule>
    <cfRule type="cellIs" dxfId="202" priority="89" operator="between">
      <formula>60%</formula>
      <formula>79%</formula>
    </cfRule>
    <cfRule type="cellIs" dxfId="201" priority="90" operator="between">
      <formula>80%</formula>
      <formula>100%</formula>
    </cfRule>
  </conditionalFormatting>
  <conditionalFormatting sqref="V19:Y19">
    <cfRule type="cellIs" dxfId="200" priority="85" operator="lessThan">
      <formula>0.6</formula>
    </cfRule>
    <cfRule type="cellIs" dxfId="199" priority="86" operator="between">
      <formula>60%</formula>
      <formula>79%</formula>
    </cfRule>
    <cfRule type="cellIs" dxfId="198" priority="87" operator="between">
      <formula>80%</formula>
      <formula>100%</formula>
    </cfRule>
  </conditionalFormatting>
  <conditionalFormatting sqref="V19:Y19">
    <cfRule type="cellIs" dxfId="197" priority="82" operator="lessThan">
      <formula>0.6</formula>
    </cfRule>
    <cfRule type="cellIs" dxfId="196" priority="83" operator="between">
      <formula>60%</formula>
      <formula>79%</formula>
    </cfRule>
    <cfRule type="cellIs" dxfId="195" priority="84" operator="between">
      <formula>80%</formula>
      <formula>100%</formula>
    </cfRule>
  </conditionalFormatting>
  <conditionalFormatting sqref="V19:Y19">
    <cfRule type="cellIs" dxfId="194" priority="79" operator="lessThan">
      <formula>0.6</formula>
    </cfRule>
    <cfRule type="cellIs" dxfId="193" priority="80" operator="between">
      <formula>60%</formula>
      <formula>79%</formula>
    </cfRule>
    <cfRule type="cellIs" dxfId="192" priority="81" operator="between">
      <formula>80%</formula>
      <formula>100%</formula>
    </cfRule>
  </conditionalFormatting>
  <conditionalFormatting sqref="V19:Y19">
    <cfRule type="cellIs" dxfId="191" priority="76" operator="lessThan">
      <formula>0.6</formula>
    </cfRule>
    <cfRule type="cellIs" dxfId="190" priority="77" operator="between">
      <formula>60%</formula>
      <formula>79%</formula>
    </cfRule>
    <cfRule type="cellIs" dxfId="189" priority="78" operator="between">
      <formula>80%</formula>
      <formula>100%</formula>
    </cfRule>
  </conditionalFormatting>
  <conditionalFormatting sqref="V19:Y19">
    <cfRule type="cellIs" dxfId="188" priority="73" operator="lessThan">
      <formula>0.6</formula>
    </cfRule>
    <cfRule type="cellIs" dxfId="187" priority="74" operator="between">
      <formula>60%</formula>
      <formula>79%</formula>
    </cfRule>
    <cfRule type="cellIs" dxfId="186" priority="75" operator="between">
      <formula>80%</formula>
      <formula>100%</formula>
    </cfRule>
  </conditionalFormatting>
  <conditionalFormatting sqref="V19:Y19">
    <cfRule type="cellIs" dxfId="185" priority="70" operator="lessThan">
      <formula>0.6</formula>
    </cfRule>
    <cfRule type="cellIs" dxfId="184" priority="71" operator="between">
      <formula>60%</formula>
      <formula>79%</formula>
    </cfRule>
    <cfRule type="cellIs" dxfId="183" priority="72" operator="between">
      <formula>80%</formula>
      <formula>100%</formula>
    </cfRule>
  </conditionalFormatting>
  <conditionalFormatting sqref="V19:Y19">
    <cfRule type="cellIs" dxfId="182" priority="67" operator="lessThan">
      <formula>0.6</formula>
    </cfRule>
    <cfRule type="cellIs" dxfId="181" priority="68" operator="between">
      <formula>60%</formula>
      <formula>79%</formula>
    </cfRule>
    <cfRule type="cellIs" dxfId="180" priority="69" operator="between">
      <formula>80%</formula>
      <formula>100%</formula>
    </cfRule>
  </conditionalFormatting>
  <conditionalFormatting sqref="V19:Y19">
    <cfRule type="cellIs" dxfId="179" priority="64" operator="lessThan">
      <formula>0.6</formula>
    </cfRule>
    <cfRule type="cellIs" dxfId="178" priority="65" operator="between">
      <formula>60%</formula>
      <formula>79%</formula>
    </cfRule>
    <cfRule type="cellIs" dxfId="177" priority="66" operator="between">
      <formula>80%</formula>
      <formula>100%</formula>
    </cfRule>
  </conditionalFormatting>
  <conditionalFormatting sqref="V19:Y19">
    <cfRule type="cellIs" dxfId="176" priority="61" operator="lessThan">
      <formula>0.6</formula>
    </cfRule>
    <cfRule type="cellIs" dxfId="175" priority="62" operator="between">
      <formula>60%</formula>
      <formula>79%</formula>
    </cfRule>
    <cfRule type="cellIs" dxfId="174" priority="63" operator="between">
      <formula>80%</formula>
      <formula>100%</formula>
    </cfRule>
  </conditionalFormatting>
  <conditionalFormatting sqref="V19:Y19">
    <cfRule type="cellIs" dxfId="173" priority="58" operator="lessThan">
      <formula>0.6</formula>
    </cfRule>
    <cfRule type="cellIs" dxfId="172" priority="59" operator="between">
      <formula>60%</formula>
      <formula>79%</formula>
    </cfRule>
    <cfRule type="cellIs" dxfId="171" priority="60" operator="between">
      <formula>80%</formula>
      <formula>100%</formula>
    </cfRule>
  </conditionalFormatting>
  <conditionalFormatting sqref="V19:Y19">
    <cfRule type="cellIs" dxfId="170" priority="55" operator="lessThan">
      <formula>0.6</formula>
    </cfRule>
    <cfRule type="cellIs" dxfId="169" priority="56" operator="between">
      <formula>60%</formula>
      <formula>79%</formula>
    </cfRule>
    <cfRule type="cellIs" dxfId="168" priority="57" operator="between">
      <formula>80%</formula>
      <formula>100%</formula>
    </cfRule>
  </conditionalFormatting>
  <conditionalFormatting sqref="V19:Y19">
    <cfRule type="cellIs" dxfId="167" priority="52" operator="lessThan">
      <formula>0.6</formula>
    </cfRule>
    <cfRule type="cellIs" dxfId="166" priority="53" operator="between">
      <formula>60%</formula>
      <formula>79%</formula>
    </cfRule>
    <cfRule type="cellIs" dxfId="165" priority="54" operator="between">
      <formula>80%</formula>
      <formula>100%</formula>
    </cfRule>
  </conditionalFormatting>
  <conditionalFormatting sqref="V19:Y19">
    <cfRule type="cellIs" dxfId="164" priority="49" operator="lessThan">
      <formula>0.6</formula>
    </cfRule>
    <cfRule type="cellIs" dxfId="163" priority="50" operator="between">
      <formula>60%</formula>
      <formula>79%</formula>
    </cfRule>
    <cfRule type="cellIs" dxfId="162" priority="51" operator="between">
      <formula>80%</formula>
      <formula>100%</formula>
    </cfRule>
  </conditionalFormatting>
  <conditionalFormatting sqref="V19:Y19">
    <cfRule type="cellIs" dxfId="161" priority="46" operator="lessThan">
      <formula>0.6</formula>
    </cfRule>
    <cfRule type="cellIs" dxfId="160" priority="47" operator="between">
      <formula>60%</formula>
      <formula>79%</formula>
    </cfRule>
    <cfRule type="cellIs" dxfId="159" priority="48" operator="between">
      <formula>80%</formula>
      <formula>100%</formula>
    </cfRule>
  </conditionalFormatting>
  <conditionalFormatting sqref="V19:Y19">
    <cfRule type="cellIs" dxfId="158" priority="43" operator="lessThan">
      <formula>0.6</formula>
    </cfRule>
    <cfRule type="cellIs" dxfId="157" priority="44" operator="between">
      <formula>60%</formula>
      <formula>79%</formula>
    </cfRule>
    <cfRule type="cellIs" dxfId="156" priority="45" operator="between">
      <formula>80%</formula>
      <formula>100%</formula>
    </cfRule>
  </conditionalFormatting>
  <conditionalFormatting sqref="V19:Y19">
    <cfRule type="cellIs" dxfId="155" priority="40" operator="lessThan">
      <formula>0.6</formula>
    </cfRule>
    <cfRule type="cellIs" dxfId="154" priority="41" operator="between">
      <formula>60%</formula>
      <formula>79%</formula>
    </cfRule>
    <cfRule type="cellIs" dxfId="153" priority="42" operator="between">
      <formula>80%</formula>
      <formula>100%</formula>
    </cfRule>
  </conditionalFormatting>
  <conditionalFormatting sqref="V19:Y19">
    <cfRule type="cellIs" dxfId="152" priority="37" operator="lessThan">
      <formula>0.6</formula>
    </cfRule>
    <cfRule type="cellIs" dxfId="151" priority="38" operator="between">
      <formula>60%</formula>
      <formula>79%</formula>
    </cfRule>
    <cfRule type="cellIs" dxfId="150" priority="39" operator="between">
      <formula>80%</formula>
      <formula>100%</formula>
    </cfRule>
  </conditionalFormatting>
  <conditionalFormatting sqref="V19:Y19">
    <cfRule type="cellIs" dxfId="149" priority="34" operator="lessThan">
      <formula>0.6</formula>
    </cfRule>
    <cfRule type="cellIs" dxfId="148" priority="35" operator="between">
      <formula>60%</formula>
      <formula>79%</formula>
    </cfRule>
    <cfRule type="cellIs" dxfId="147" priority="36" operator="between">
      <formula>80%</formula>
      <formula>100%</formula>
    </cfRule>
  </conditionalFormatting>
  <conditionalFormatting sqref="V19:Y19">
    <cfRule type="cellIs" dxfId="146" priority="31" operator="lessThan">
      <formula>0.6</formula>
    </cfRule>
    <cfRule type="cellIs" dxfId="145" priority="32" operator="between">
      <formula>60%</formula>
      <formula>79%</formula>
    </cfRule>
    <cfRule type="cellIs" dxfId="144" priority="33" operator="between">
      <formula>80%</formula>
      <formula>100%</formula>
    </cfRule>
  </conditionalFormatting>
  <conditionalFormatting sqref="V19:Y19">
    <cfRule type="cellIs" dxfId="143" priority="28" operator="lessThan">
      <formula>0.6</formula>
    </cfRule>
    <cfRule type="cellIs" dxfId="142" priority="29" operator="between">
      <formula>60%</formula>
      <formula>79%</formula>
    </cfRule>
    <cfRule type="cellIs" dxfId="141" priority="30" operator="between">
      <formula>80%</formula>
      <formula>100%</formula>
    </cfRule>
  </conditionalFormatting>
  <conditionalFormatting sqref="V19:Y19">
    <cfRule type="cellIs" dxfId="140" priority="25" operator="lessThan">
      <formula>0.6</formula>
    </cfRule>
    <cfRule type="cellIs" dxfId="139" priority="26" operator="between">
      <formula>60%</formula>
      <formula>79%</formula>
    </cfRule>
    <cfRule type="cellIs" dxfId="138" priority="27" operator="between">
      <formula>80%</formula>
      <formula>100%</formula>
    </cfRule>
  </conditionalFormatting>
  <conditionalFormatting sqref="V19:Y19">
    <cfRule type="cellIs" dxfId="137" priority="22" operator="lessThan">
      <formula>0.6</formula>
    </cfRule>
    <cfRule type="cellIs" dxfId="136" priority="23" operator="between">
      <formula>60%</formula>
      <formula>79%</formula>
    </cfRule>
    <cfRule type="cellIs" dxfId="135" priority="24" operator="between">
      <formula>80%</formula>
      <formula>100%</formula>
    </cfRule>
  </conditionalFormatting>
  <conditionalFormatting sqref="V19:Y19">
    <cfRule type="cellIs" dxfId="134" priority="19" operator="lessThan">
      <formula>0.6</formula>
    </cfRule>
    <cfRule type="cellIs" dxfId="133" priority="20" operator="between">
      <formula>60%</formula>
      <formula>79%</formula>
    </cfRule>
    <cfRule type="cellIs" dxfId="132" priority="21" operator="between">
      <formula>80%</formula>
      <formula>100%</formula>
    </cfRule>
  </conditionalFormatting>
  <conditionalFormatting sqref="V19:Y19">
    <cfRule type="cellIs" dxfId="131" priority="16" operator="lessThan">
      <formula>0.6</formula>
    </cfRule>
    <cfRule type="cellIs" dxfId="130" priority="17" operator="between">
      <formula>60%</formula>
      <formula>79%</formula>
    </cfRule>
    <cfRule type="cellIs" dxfId="129" priority="18" operator="between">
      <formula>80%</formula>
      <formula>100%</formula>
    </cfRule>
  </conditionalFormatting>
  <conditionalFormatting sqref="V19:Y19">
    <cfRule type="cellIs" dxfId="128" priority="13" operator="lessThan">
      <formula>0.6</formula>
    </cfRule>
    <cfRule type="cellIs" dxfId="127" priority="14" operator="between">
      <formula>60%</formula>
      <formula>79%</formula>
    </cfRule>
    <cfRule type="cellIs" dxfId="126" priority="15" operator="between">
      <formula>80%</formula>
      <formula>100%</formula>
    </cfRule>
  </conditionalFormatting>
  <conditionalFormatting sqref="V19:Y19">
    <cfRule type="cellIs" dxfId="125" priority="10" operator="lessThan">
      <formula>0.6</formula>
    </cfRule>
    <cfRule type="cellIs" dxfId="124" priority="11" operator="between">
      <formula>60%</formula>
      <formula>79%</formula>
    </cfRule>
    <cfRule type="cellIs" dxfId="123" priority="12" operator="between">
      <formula>80%</formula>
      <formula>100%</formula>
    </cfRule>
  </conditionalFormatting>
  <conditionalFormatting sqref="V19:Y19">
    <cfRule type="cellIs" dxfId="122" priority="7" operator="lessThan">
      <formula>0.6</formula>
    </cfRule>
    <cfRule type="cellIs" dxfId="121" priority="8" operator="between">
      <formula>60%</formula>
      <formula>79%</formula>
    </cfRule>
    <cfRule type="cellIs" dxfId="120" priority="9" operator="between">
      <formula>80%</formula>
      <formula>100%</formula>
    </cfRule>
  </conditionalFormatting>
  <conditionalFormatting sqref="V19:Y19">
    <cfRule type="cellIs" dxfId="119" priority="4" operator="lessThan">
      <formula>0.6</formula>
    </cfRule>
    <cfRule type="cellIs" dxfId="118" priority="5" operator="between">
      <formula>60%</formula>
      <formula>79%</formula>
    </cfRule>
    <cfRule type="cellIs" dxfId="117" priority="6" operator="between">
      <formula>80%</formula>
      <formula>100%</formula>
    </cfRule>
  </conditionalFormatting>
  <conditionalFormatting sqref="V19:Y19">
    <cfRule type="cellIs" dxfId="116" priority="1" operator="lessThan">
      <formula>0.6</formula>
    </cfRule>
    <cfRule type="cellIs" dxfId="115" priority="2" operator="between">
      <formula>60%</formula>
      <formula>79%</formula>
    </cfRule>
    <cfRule type="cellIs" dxfId="114" priority="3" operator="between">
      <formula>80%</formula>
      <formula>100%</formula>
    </cfRule>
  </conditionalFormatting>
  <hyperlinks>
    <hyperlink ref="M1:P1" location="Inicio!A1" display="INICIO"/>
  </hyperlinks>
  <pageMargins left="0.7" right="0.7" top="0.75" bottom="0.75" header="0.3" footer="0.3"/>
  <pageSetup paperSize="9" scale="22" orientation="portrait" r:id="rId1"/>
  <rowBreaks count="1" manualBreakCount="1">
    <brk id="25" max="16383" man="1"/>
  </rowBreaks>
  <colBreaks count="1" manualBreakCount="1">
    <brk id="28" max="1048575" man="1"/>
  </colBreaks>
  <drawing r:id="rId2"/>
</worksheet>
</file>

<file path=xl/worksheets/sheet24.xml><?xml version="1.0" encoding="utf-8"?>
<worksheet xmlns="http://schemas.openxmlformats.org/spreadsheetml/2006/main" xmlns:r="http://schemas.openxmlformats.org/officeDocument/2006/relationships">
  <sheetPr>
    <tabColor theme="5" tint="0.39997558519241921"/>
  </sheetPr>
  <dimension ref="A1:AG38"/>
  <sheetViews>
    <sheetView topLeftCell="I10" zoomScaleNormal="100" workbookViewId="0">
      <selection activeCell="R23" sqref="R23"/>
    </sheetView>
  </sheetViews>
  <sheetFormatPr baseColWidth="10" defaultColWidth="11.44140625" defaultRowHeight="13.8"/>
  <cols>
    <col min="1" max="3" width="11.44140625" style="37"/>
    <col min="4" max="4" width="15.6640625" style="37" customWidth="1"/>
    <col min="5" max="5" width="19" style="37" customWidth="1"/>
    <col min="6" max="6" width="19.5546875" style="37" customWidth="1"/>
    <col min="7" max="8" width="11.44140625" style="37"/>
    <col min="9" max="9" width="16.33203125" style="37" customWidth="1"/>
    <col min="10" max="12" width="21.44140625" style="37" customWidth="1"/>
    <col min="13" max="13" width="17.33203125" style="37" customWidth="1"/>
    <col min="14" max="14" width="11.44140625" style="37"/>
    <col min="15" max="15" width="11.5546875" style="37" customWidth="1"/>
    <col min="16" max="16" width="11.44140625" style="37"/>
    <col min="17" max="17" width="11.5546875" style="37" customWidth="1"/>
    <col min="18" max="18" width="11.44140625" style="37"/>
    <col min="19" max="19" width="11.5546875" style="37" customWidth="1"/>
    <col min="20" max="20" width="11.44140625" style="37"/>
    <col min="21" max="21" width="15.44140625" style="37" customWidth="1"/>
    <col min="22" max="23" width="16.88671875" style="37" customWidth="1"/>
    <col min="24" max="25" width="20.109375" style="37" customWidth="1"/>
    <col min="26" max="26" width="19.88671875" style="37" customWidth="1"/>
    <col min="27" max="27" width="16.6640625" style="37" customWidth="1"/>
    <col min="28" max="28" width="18.88671875" style="37" customWidth="1"/>
    <col min="29" max="29" width="100.5546875" style="37" customWidth="1"/>
    <col min="30" max="30" width="47.6640625" style="37" customWidth="1"/>
    <col min="31" max="31" width="25.6640625" style="37" customWidth="1"/>
    <col min="32" max="32" width="26.44140625" style="37" customWidth="1"/>
    <col min="33" max="33" width="27.6640625" style="37" customWidth="1"/>
    <col min="34" max="16384" width="11.44140625" style="37"/>
  </cols>
  <sheetData>
    <row r="1" spans="1:33" ht="45.75" customHeight="1">
      <c r="A1" s="1075" t="s">
        <v>716</v>
      </c>
      <c r="B1" s="1076"/>
      <c r="C1" s="1076"/>
      <c r="D1" s="1076"/>
      <c r="E1" s="826" t="s">
        <v>479</v>
      </c>
      <c r="F1" s="866"/>
      <c r="G1" s="866"/>
      <c r="H1" s="866"/>
    </row>
    <row r="2" spans="1:33" ht="45" customHeight="1">
      <c r="A2" s="793" t="s">
        <v>670</v>
      </c>
      <c r="B2" s="793" t="s">
        <v>668</v>
      </c>
      <c r="C2" s="793" t="s">
        <v>667</v>
      </c>
      <c r="D2" s="793" t="s">
        <v>0</v>
      </c>
      <c r="E2" s="793" t="s">
        <v>654</v>
      </c>
      <c r="F2" s="793" t="s">
        <v>652</v>
      </c>
      <c r="G2" s="793" t="s">
        <v>1</v>
      </c>
      <c r="H2" s="793" t="s">
        <v>645</v>
      </c>
      <c r="I2" s="793" t="s">
        <v>125</v>
      </c>
      <c r="J2" s="793" t="s">
        <v>340</v>
      </c>
      <c r="K2" s="793" t="s">
        <v>685</v>
      </c>
      <c r="L2" s="874" t="s">
        <v>432</v>
      </c>
      <c r="M2" s="793" t="s">
        <v>2</v>
      </c>
      <c r="N2" s="815" t="s">
        <v>3</v>
      </c>
      <c r="O2" s="816"/>
      <c r="P2" s="816"/>
      <c r="Q2" s="816"/>
      <c r="R2" s="816"/>
      <c r="S2" s="816"/>
      <c r="T2" s="817"/>
      <c r="U2" s="38"/>
      <c r="V2" s="818" t="s">
        <v>1007</v>
      </c>
      <c r="W2" s="819"/>
      <c r="X2" s="819"/>
      <c r="Y2" s="819"/>
      <c r="Z2" s="820"/>
      <c r="AD2" s="653" t="s">
        <v>1004</v>
      </c>
      <c r="AE2" s="948" t="s">
        <v>570</v>
      </c>
      <c r="AF2" s="948"/>
      <c r="AG2" s="948"/>
    </row>
    <row r="3" spans="1:33" ht="56.25" customHeight="1">
      <c r="A3" s="794"/>
      <c r="B3" s="794"/>
      <c r="C3" s="794"/>
      <c r="D3" s="794"/>
      <c r="E3" s="794"/>
      <c r="F3" s="794"/>
      <c r="G3" s="794"/>
      <c r="H3" s="794"/>
      <c r="I3" s="794"/>
      <c r="J3" s="794"/>
      <c r="K3" s="794"/>
      <c r="L3" s="874"/>
      <c r="M3" s="794"/>
      <c r="N3" s="38" t="s">
        <v>143</v>
      </c>
      <c r="O3" s="38" t="s">
        <v>145</v>
      </c>
      <c r="P3" s="38" t="s">
        <v>144</v>
      </c>
      <c r="Q3" s="38" t="s">
        <v>146</v>
      </c>
      <c r="R3" s="38" t="s">
        <v>147</v>
      </c>
      <c r="S3" s="38" t="s">
        <v>148</v>
      </c>
      <c r="T3" s="38" t="s">
        <v>149</v>
      </c>
      <c r="U3" s="38" t="s">
        <v>150</v>
      </c>
      <c r="V3" s="38" t="s">
        <v>459</v>
      </c>
      <c r="W3" s="38" t="s">
        <v>454</v>
      </c>
      <c r="X3" s="38" t="s">
        <v>455</v>
      </c>
      <c r="Y3" s="38" t="s">
        <v>456</v>
      </c>
      <c r="Z3" s="38" t="s">
        <v>457</v>
      </c>
      <c r="AD3" s="651" t="s">
        <v>1005</v>
      </c>
      <c r="AE3" s="650" t="s">
        <v>573</v>
      </c>
      <c r="AF3" s="571" t="s">
        <v>572</v>
      </c>
      <c r="AG3" s="571" t="s">
        <v>571</v>
      </c>
    </row>
    <row r="4" spans="1:33" ht="139.5" customHeight="1">
      <c r="A4" s="791" t="s">
        <v>973</v>
      </c>
      <c r="B4" s="870" t="s">
        <v>4</v>
      </c>
      <c r="C4" s="870" t="s">
        <v>5</v>
      </c>
      <c r="D4" s="870" t="s">
        <v>319</v>
      </c>
      <c r="E4" s="526" t="s">
        <v>7</v>
      </c>
      <c r="F4" s="526" t="s">
        <v>8</v>
      </c>
      <c r="G4" s="453">
        <v>0.95</v>
      </c>
      <c r="H4" s="457">
        <v>1</v>
      </c>
      <c r="I4" s="526" t="s">
        <v>634</v>
      </c>
      <c r="J4" s="507" t="s">
        <v>766</v>
      </c>
      <c r="K4" s="507" t="s">
        <v>921</v>
      </c>
      <c r="L4" s="874"/>
      <c r="M4" s="39" t="s">
        <v>129</v>
      </c>
      <c r="N4" s="84">
        <v>1</v>
      </c>
      <c r="O4" s="602"/>
      <c r="P4" s="84">
        <v>1</v>
      </c>
      <c r="Q4" s="602"/>
      <c r="R4" s="84">
        <v>1</v>
      </c>
      <c r="S4" s="602"/>
      <c r="T4" s="84">
        <v>1</v>
      </c>
      <c r="U4" s="642"/>
      <c r="V4" s="95">
        <f>IFERROR((O4*100%)/N4,"-")</f>
        <v>0</v>
      </c>
      <c r="W4" s="95">
        <f>IFERROR((Q4*100%)/P4,"-")</f>
        <v>0</v>
      </c>
      <c r="X4" s="95">
        <f>IFERROR((S4*100%)/R4,"-")</f>
        <v>0</v>
      </c>
      <c r="Y4" s="95">
        <f>IFERROR((U4*100%)/T4,"-")</f>
        <v>0</v>
      </c>
      <c r="Z4" s="95">
        <f>IFERROR(AVERAGE(V4:Y4),"-")</f>
        <v>0</v>
      </c>
      <c r="AD4" s="101"/>
      <c r="AE4" s="278"/>
      <c r="AF4" s="195"/>
      <c r="AG4" s="195"/>
    </row>
    <row r="5" spans="1:33" ht="139.5" customHeight="1">
      <c r="A5" s="792"/>
      <c r="B5" s="870"/>
      <c r="C5" s="870"/>
      <c r="D5" s="870"/>
      <c r="E5" s="736" t="s">
        <v>6</v>
      </c>
      <c r="F5" s="734" t="s">
        <v>764</v>
      </c>
      <c r="G5" s="453">
        <v>0.45</v>
      </c>
      <c r="H5" s="457">
        <v>0.8</v>
      </c>
      <c r="I5" s="734" t="s">
        <v>1046</v>
      </c>
      <c r="J5" s="733" t="s">
        <v>765</v>
      </c>
      <c r="K5" s="733" t="s">
        <v>763</v>
      </c>
      <c r="L5" s="874"/>
      <c r="M5" s="734" t="s">
        <v>129</v>
      </c>
      <c r="N5" s="84">
        <v>1</v>
      </c>
      <c r="O5" s="602"/>
      <c r="P5" s="84">
        <v>1</v>
      </c>
      <c r="Q5" s="602"/>
      <c r="R5" s="84">
        <v>1</v>
      </c>
      <c r="S5" s="602"/>
      <c r="T5" s="84">
        <v>1</v>
      </c>
      <c r="U5" s="642"/>
      <c r="V5" s="95">
        <f>IFERROR((O5*100%)/N5,"-")</f>
        <v>0</v>
      </c>
      <c r="W5" s="95">
        <f>IFERROR((Q5*100%)/P5,"-")</f>
        <v>0</v>
      </c>
      <c r="X5" s="95">
        <f>IFERROR((S5*100%)/R5,"-")</f>
        <v>0</v>
      </c>
      <c r="Y5" s="95">
        <f>IFERROR((U5*100%)/T5,"-")</f>
        <v>0</v>
      </c>
      <c r="Z5" s="95">
        <f>IFERROR(AVERAGE(V5:Y5),"-")</f>
        <v>0</v>
      </c>
      <c r="AD5" s="101"/>
      <c r="AE5" s="278"/>
      <c r="AF5" s="195"/>
      <c r="AG5" s="195"/>
    </row>
    <row r="6" spans="1:33" ht="107.25" customHeight="1">
      <c r="A6" s="792"/>
      <c r="B6" s="870"/>
      <c r="C6" s="870"/>
      <c r="D6" s="870"/>
      <c r="E6" s="526" t="s">
        <v>10</v>
      </c>
      <c r="F6" s="526" t="s">
        <v>11</v>
      </c>
      <c r="G6" s="453">
        <v>0.8</v>
      </c>
      <c r="H6" s="457">
        <v>0.9</v>
      </c>
      <c r="I6" s="526" t="s">
        <v>179</v>
      </c>
      <c r="J6" s="526" t="s">
        <v>770</v>
      </c>
      <c r="K6" s="526" t="s">
        <v>950</v>
      </c>
      <c r="L6" s="874"/>
      <c r="M6" s="39" t="s">
        <v>425</v>
      </c>
      <c r="N6" s="84">
        <v>1</v>
      </c>
      <c r="O6" s="602"/>
      <c r="P6" s="84">
        <v>1</v>
      </c>
      <c r="Q6" s="602"/>
      <c r="R6" s="84">
        <v>1</v>
      </c>
      <c r="S6" s="602"/>
      <c r="T6" s="84">
        <v>1</v>
      </c>
      <c r="U6" s="642"/>
      <c r="V6" s="95">
        <f t="shared" ref="V6:V25" si="0">IFERROR((O6*100%)/N6,"-")</f>
        <v>0</v>
      </c>
      <c r="W6" s="95">
        <f t="shared" ref="W6:W25" si="1">IFERROR((Q6*100%)/P6,"-")</f>
        <v>0</v>
      </c>
      <c r="X6" s="95">
        <f t="shared" ref="X6:X25" si="2">IFERROR((S6*100%)/R6,"-")</f>
        <v>0</v>
      </c>
      <c r="Y6" s="95">
        <f t="shared" ref="Y6:Y25" si="3">IFERROR((U6*100%)/T6,"-")</f>
        <v>0</v>
      </c>
      <c r="Z6" s="95">
        <f t="shared" ref="Z6:Z23" si="4">IFERROR(AVERAGE(V6:Y6),"-")</f>
        <v>0</v>
      </c>
      <c r="AD6" s="101"/>
      <c r="AE6" s="285"/>
      <c r="AF6" s="195"/>
      <c r="AG6" s="195"/>
    </row>
    <row r="7" spans="1:33" ht="99" customHeight="1">
      <c r="A7" s="792"/>
      <c r="B7" s="870"/>
      <c r="C7" s="870"/>
      <c r="D7" s="870"/>
      <c r="E7" s="520" t="s">
        <v>889</v>
      </c>
      <c r="F7" s="520" t="s">
        <v>17</v>
      </c>
      <c r="G7" s="525">
        <v>0.43</v>
      </c>
      <c r="H7" s="525">
        <v>0.6</v>
      </c>
      <c r="I7" s="520" t="s">
        <v>976</v>
      </c>
      <c r="J7" s="520" t="s">
        <v>901</v>
      </c>
      <c r="K7" s="520" t="s">
        <v>902</v>
      </c>
      <c r="L7" s="874"/>
      <c r="M7" s="351" t="s">
        <v>425</v>
      </c>
      <c r="N7" s="84">
        <v>1</v>
      </c>
      <c r="O7" s="602"/>
      <c r="P7" s="84">
        <v>1</v>
      </c>
      <c r="Q7" s="602"/>
      <c r="R7" s="84">
        <v>1</v>
      </c>
      <c r="S7" s="602"/>
      <c r="T7" s="84">
        <v>1</v>
      </c>
      <c r="U7" s="642"/>
      <c r="V7" s="95">
        <f t="shared" ref="V7" si="5">IFERROR((O7*100%)/N7,"-")</f>
        <v>0</v>
      </c>
      <c r="W7" s="95">
        <f t="shared" ref="W7" si="6">IFERROR((Q7*100%)/P7,"-")</f>
        <v>0</v>
      </c>
      <c r="X7" s="95">
        <f t="shared" ref="X7" si="7">IFERROR((S7*100%)/R7,"-")</f>
        <v>0</v>
      </c>
      <c r="Y7" s="95">
        <f t="shared" ref="Y7" si="8">IFERROR((U7*100%)/T7,"-")</f>
        <v>0</v>
      </c>
      <c r="Z7" s="95">
        <f t="shared" ref="Z7" si="9">IFERROR(AVERAGE(V7:Y7),"-")</f>
        <v>0</v>
      </c>
      <c r="AD7" s="101"/>
      <c r="AE7" s="285"/>
      <c r="AF7" s="195"/>
      <c r="AG7" s="227"/>
    </row>
    <row r="8" spans="1:33" ht="75" customHeight="1">
      <c r="A8" s="792"/>
      <c r="B8" s="870"/>
      <c r="C8" s="870"/>
      <c r="D8" s="870"/>
      <c r="E8" s="526" t="s">
        <v>21</v>
      </c>
      <c r="F8" s="526" t="s">
        <v>22</v>
      </c>
      <c r="G8" s="48">
        <v>0.56000000000000005</v>
      </c>
      <c r="H8" s="457">
        <v>0.5</v>
      </c>
      <c r="I8" s="526" t="s">
        <v>182</v>
      </c>
      <c r="J8" s="526" t="s">
        <v>926</v>
      </c>
      <c r="K8" s="526" t="s">
        <v>925</v>
      </c>
      <c r="L8" s="874"/>
      <c r="M8" s="43" t="s">
        <v>130</v>
      </c>
      <c r="N8" s="84">
        <v>1</v>
      </c>
      <c r="O8" s="602"/>
      <c r="P8" s="84">
        <v>1</v>
      </c>
      <c r="Q8" s="602"/>
      <c r="R8" s="84">
        <v>1</v>
      </c>
      <c r="S8" s="602"/>
      <c r="T8" s="84">
        <v>1</v>
      </c>
      <c r="U8" s="642"/>
      <c r="V8" s="95">
        <f t="shared" si="0"/>
        <v>0</v>
      </c>
      <c r="W8" s="95">
        <f t="shared" si="1"/>
        <v>0</v>
      </c>
      <c r="X8" s="95">
        <f t="shared" si="2"/>
        <v>0</v>
      </c>
      <c r="Y8" s="95">
        <f t="shared" si="3"/>
        <v>0</v>
      </c>
      <c r="Z8" s="95">
        <f t="shared" si="4"/>
        <v>0</v>
      </c>
      <c r="AD8" s="101"/>
      <c r="AE8" s="285"/>
      <c r="AF8" s="195"/>
      <c r="AG8" s="227"/>
    </row>
    <row r="9" spans="1:33" ht="122.25" customHeight="1">
      <c r="A9" s="785" t="s">
        <v>31</v>
      </c>
      <c r="B9" s="865" t="s">
        <v>28</v>
      </c>
      <c r="C9" s="865" t="s">
        <v>29</v>
      </c>
      <c r="D9" s="865" t="s">
        <v>438</v>
      </c>
      <c r="E9" s="521" t="s">
        <v>30</v>
      </c>
      <c r="F9" s="527" t="s">
        <v>951</v>
      </c>
      <c r="G9" s="523">
        <v>1</v>
      </c>
      <c r="H9" s="522">
        <v>1</v>
      </c>
      <c r="I9" s="529" t="s">
        <v>153</v>
      </c>
      <c r="J9" s="529" t="s">
        <v>960</v>
      </c>
      <c r="K9" s="529" t="s">
        <v>979</v>
      </c>
      <c r="L9" s="874"/>
      <c r="M9" s="251" t="s">
        <v>129</v>
      </c>
      <c r="N9" s="260">
        <v>1</v>
      </c>
      <c r="O9" s="667"/>
      <c r="P9" s="260">
        <v>1</v>
      </c>
      <c r="Q9" s="667"/>
      <c r="R9" s="260">
        <v>1</v>
      </c>
      <c r="S9" s="667"/>
      <c r="T9" s="260">
        <v>1</v>
      </c>
      <c r="U9" s="644"/>
      <c r="V9" s="95">
        <f t="shared" si="0"/>
        <v>0</v>
      </c>
      <c r="W9" s="95">
        <f t="shared" si="1"/>
        <v>0</v>
      </c>
      <c r="X9" s="95">
        <f t="shared" si="2"/>
        <v>0</v>
      </c>
      <c r="Y9" s="95">
        <f t="shared" si="3"/>
        <v>0</v>
      </c>
      <c r="Z9" s="95">
        <f t="shared" si="4"/>
        <v>0</v>
      </c>
      <c r="AD9" s="101"/>
      <c r="AE9" s="285"/>
      <c r="AF9" s="195"/>
      <c r="AG9" s="195"/>
    </row>
    <row r="10" spans="1:33" ht="99.75" customHeight="1">
      <c r="A10" s="786"/>
      <c r="B10" s="865"/>
      <c r="C10" s="865"/>
      <c r="D10" s="865"/>
      <c r="E10" s="252" t="s">
        <v>35</v>
      </c>
      <c r="F10" s="253" t="s">
        <v>36</v>
      </c>
      <c r="G10" s="254">
        <v>0.5</v>
      </c>
      <c r="H10" s="255">
        <v>0.7</v>
      </c>
      <c r="I10" s="254" t="s">
        <v>187</v>
      </c>
      <c r="J10" s="213" t="s">
        <v>159</v>
      </c>
      <c r="K10" s="213" t="s">
        <v>187</v>
      </c>
      <c r="L10" s="874"/>
      <c r="M10" s="213" t="s">
        <v>129</v>
      </c>
      <c r="N10" s="197">
        <v>1</v>
      </c>
      <c r="O10" s="610"/>
      <c r="P10" s="197">
        <v>1</v>
      </c>
      <c r="Q10" s="610"/>
      <c r="R10" s="197">
        <v>1</v>
      </c>
      <c r="S10" s="610"/>
      <c r="T10" s="197">
        <v>1</v>
      </c>
      <c r="U10" s="644"/>
      <c r="V10" s="95">
        <f t="shared" si="0"/>
        <v>0</v>
      </c>
      <c r="W10" s="95">
        <f t="shared" si="1"/>
        <v>0</v>
      </c>
      <c r="X10" s="95">
        <f t="shared" si="2"/>
        <v>0</v>
      </c>
      <c r="Y10" s="95">
        <f t="shared" si="3"/>
        <v>0</v>
      </c>
      <c r="Z10" s="95">
        <f t="shared" si="4"/>
        <v>0</v>
      </c>
      <c r="AD10" s="101"/>
      <c r="AE10" s="285"/>
      <c r="AF10" s="195"/>
      <c r="AG10" s="195"/>
    </row>
    <row r="11" spans="1:33" ht="114" customHeight="1">
      <c r="A11" s="786"/>
      <c r="B11" s="865"/>
      <c r="C11" s="865"/>
      <c r="D11" s="865"/>
      <c r="E11" s="252" t="s">
        <v>37</v>
      </c>
      <c r="F11" s="253" t="s">
        <v>36</v>
      </c>
      <c r="G11" s="254">
        <v>0.6</v>
      </c>
      <c r="H11" s="255">
        <v>0.8</v>
      </c>
      <c r="I11" s="254" t="s">
        <v>188</v>
      </c>
      <c r="J11" s="213" t="s">
        <v>160</v>
      </c>
      <c r="K11" s="213" t="s">
        <v>188</v>
      </c>
      <c r="L11" s="874"/>
      <c r="M11" s="213" t="s">
        <v>129</v>
      </c>
      <c r="N11" s="197">
        <v>1</v>
      </c>
      <c r="O11" s="610"/>
      <c r="P11" s="197">
        <v>1</v>
      </c>
      <c r="Q11" s="610"/>
      <c r="R11" s="197">
        <v>1</v>
      </c>
      <c r="S11" s="610"/>
      <c r="T11" s="197">
        <v>1</v>
      </c>
      <c r="U11" s="644"/>
      <c r="V11" s="95">
        <f t="shared" si="0"/>
        <v>0</v>
      </c>
      <c r="W11" s="95">
        <f t="shared" si="1"/>
        <v>0</v>
      </c>
      <c r="X11" s="95">
        <f t="shared" si="2"/>
        <v>0</v>
      </c>
      <c r="Y11" s="95">
        <f t="shared" si="3"/>
        <v>0</v>
      </c>
      <c r="Z11" s="95">
        <f t="shared" si="4"/>
        <v>0</v>
      </c>
      <c r="AD11" s="101"/>
      <c r="AE11" s="285"/>
      <c r="AF11" s="195"/>
      <c r="AG11" s="227"/>
    </row>
    <row r="12" spans="1:33" ht="107.25" customHeight="1">
      <c r="A12" s="786"/>
      <c r="B12" s="865"/>
      <c r="C12" s="865"/>
      <c r="D12" s="865"/>
      <c r="E12" s="521" t="s">
        <v>38</v>
      </c>
      <c r="F12" s="527" t="s">
        <v>39</v>
      </c>
      <c r="G12" s="523">
        <v>0.7</v>
      </c>
      <c r="H12" s="522">
        <v>0.8</v>
      </c>
      <c r="I12" s="523" t="s">
        <v>189</v>
      </c>
      <c r="J12" s="529" t="s">
        <v>937</v>
      </c>
      <c r="K12" s="529" t="s">
        <v>938</v>
      </c>
      <c r="L12" s="874"/>
      <c r="M12" s="213" t="s">
        <v>1002</v>
      </c>
      <c r="N12" s="197">
        <v>1</v>
      </c>
      <c r="O12" s="610"/>
      <c r="P12" s="197">
        <v>1</v>
      </c>
      <c r="Q12" s="610"/>
      <c r="R12" s="197">
        <v>1</v>
      </c>
      <c r="S12" s="610"/>
      <c r="T12" s="197">
        <v>1</v>
      </c>
      <c r="U12" s="644"/>
      <c r="V12" s="95">
        <f t="shared" si="0"/>
        <v>0</v>
      </c>
      <c r="W12" s="95">
        <f t="shared" si="1"/>
        <v>0</v>
      </c>
      <c r="X12" s="95">
        <f t="shared" si="2"/>
        <v>0</v>
      </c>
      <c r="Y12" s="95">
        <f t="shared" si="3"/>
        <v>0</v>
      </c>
      <c r="Z12" s="95">
        <f t="shared" si="4"/>
        <v>0</v>
      </c>
      <c r="AD12" s="101"/>
      <c r="AE12" s="316"/>
      <c r="AF12" s="195"/>
      <c r="AG12" s="195"/>
    </row>
    <row r="13" spans="1:33" ht="99.75" customHeight="1">
      <c r="A13" s="786"/>
      <c r="B13" s="865"/>
      <c r="C13" s="865"/>
      <c r="D13" s="865"/>
      <c r="E13" s="252" t="s">
        <v>42</v>
      </c>
      <c r="F13" s="253" t="s">
        <v>43</v>
      </c>
      <c r="G13" s="254">
        <v>0.9</v>
      </c>
      <c r="H13" s="255">
        <v>0.9</v>
      </c>
      <c r="I13" s="254" t="s">
        <v>190</v>
      </c>
      <c r="J13" s="53" t="s">
        <v>45</v>
      </c>
      <c r="K13" s="53" t="s">
        <v>186</v>
      </c>
      <c r="L13" s="874"/>
      <c r="M13" s="51" t="s">
        <v>129</v>
      </c>
      <c r="N13" s="86">
        <v>1</v>
      </c>
      <c r="O13" s="602"/>
      <c r="P13" s="86">
        <v>0.9</v>
      </c>
      <c r="Q13" s="602"/>
      <c r="R13" s="86">
        <v>0.9</v>
      </c>
      <c r="S13" s="602"/>
      <c r="T13" s="86">
        <v>0.9</v>
      </c>
      <c r="U13" s="644"/>
      <c r="V13" s="95">
        <f t="shared" si="0"/>
        <v>0</v>
      </c>
      <c r="W13" s="95">
        <f t="shared" si="1"/>
        <v>0</v>
      </c>
      <c r="X13" s="95">
        <f t="shared" si="2"/>
        <v>0</v>
      </c>
      <c r="Y13" s="95">
        <f t="shared" si="3"/>
        <v>0</v>
      </c>
      <c r="Z13" s="95">
        <f t="shared" si="4"/>
        <v>0</v>
      </c>
      <c r="AD13" s="101"/>
      <c r="AE13" s="285"/>
      <c r="AF13" s="195"/>
      <c r="AG13" s="278"/>
    </row>
    <row r="14" spans="1:33" ht="99.75" customHeight="1">
      <c r="A14" s="786"/>
      <c r="B14" s="865"/>
      <c r="C14" s="865"/>
      <c r="D14" s="49" t="s">
        <v>1001</v>
      </c>
      <c r="E14" s="49" t="s">
        <v>619</v>
      </c>
      <c r="F14" s="49" t="s">
        <v>47</v>
      </c>
      <c r="G14" s="50">
        <v>0.8</v>
      </c>
      <c r="H14" s="51">
        <v>0.8</v>
      </c>
      <c r="I14" s="348" t="s">
        <v>657</v>
      </c>
      <c r="J14" s="424" t="s">
        <v>536</v>
      </c>
      <c r="K14" s="424" t="s">
        <v>485</v>
      </c>
      <c r="L14" s="874"/>
      <c r="M14" s="51" t="s">
        <v>129</v>
      </c>
      <c r="N14" s="86">
        <v>1</v>
      </c>
      <c r="O14" s="602"/>
      <c r="P14" s="86">
        <v>1</v>
      </c>
      <c r="Q14" s="602"/>
      <c r="R14" s="86">
        <v>1</v>
      </c>
      <c r="S14" s="602"/>
      <c r="T14" s="86">
        <v>1</v>
      </c>
      <c r="U14" s="644"/>
      <c r="V14" s="95">
        <f t="shared" si="0"/>
        <v>0</v>
      </c>
      <c r="W14" s="95">
        <f t="shared" si="1"/>
        <v>0</v>
      </c>
      <c r="X14" s="95">
        <f t="shared" si="2"/>
        <v>0</v>
      </c>
      <c r="Y14" s="95">
        <f t="shared" si="3"/>
        <v>0</v>
      </c>
      <c r="Z14" s="95">
        <f t="shared" si="4"/>
        <v>0</v>
      </c>
      <c r="AD14" s="101"/>
      <c r="AE14" s="316"/>
      <c r="AF14" s="195"/>
      <c r="AG14" s="195"/>
    </row>
    <row r="15" spans="1:33" ht="63.75" customHeight="1">
      <c r="A15" s="786"/>
      <c r="B15" s="865"/>
      <c r="C15" s="865"/>
      <c r="D15" s="879" t="s">
        <v>320</v>
      </c>
      <c r="E15" s="788" t="s">
        <v>50</v>
      </c>
      <c r="F15" s="788" t="s">
        <v>51</v>
      </c>
      <c r="G15" s="834">
        <v>0.9</v>
      </c>
      <c r="H15" s="849">
        <v>0.9</v>
      </c>
      <c r="I15" s="834" t="s">
        <v>563</v>
      </c>
      <c r="J15" s="50" t="s">
        <v>52</v>
      </c>
      <c r="K15" s="53" t="s">
        <v>53</v>
      </c>
      <c r="L15" s="874"/>
      <c r="M15" s="53" t="s">
        <v>131</v>
      </c>
      <c r="N15" s="86">
        <v>1</v>
      </c>
      <c r="O15" s="602"/>
      <c r="P15" s="86">
        <v>0</v>
      </c>
      <c r="Q15" s="602"/>
      <c r="R15" s="86">
        <v>0</v>
      </c>
      <c r="S15" s="602"/>
      <c r="T15" s="86">
        <v>0</v>
      </c>
      <c r="U15" s="614"/>
      <c r="V15" s="95">
        <f t="shared" si="0"/>
        <v>0</v>
      </c>
      <c r="W15" s="95" t="str">
        <f t="shared" si="1"/>
        <v>-</v>
      </c>
      <c r="X15" s="95" t="str">
        <f t="shared" si="2"/>
        <v>-</v>
      </c>
      <c r="Y15" s="95" t="str">
        <f t="shared" si="3"/>
        <v>-</v>
      </c>
      <c r="Z15" s="95">
        <f t="shared" si="4"/>
        <v>0</v>
      </c>
      <c r="AD15" s="101"/>
      <c r="AE15" s="316"/>
      <c r="AF15" s="195"/>
      <c r="AG15" s="227"/>
    </row>
    <row r="16" spans="1:33" ht="72" customHeight="1">
      <c r="A16" s="786"/>
      <c r="B16" s="865"/>
      <c r="C16" s="865"/>
      <c r="D16" s="879"/>
      <c r="E16" s="790"/>
      <c r="F16" s="790"/>
      <c r="G16" s="835"/>
      <c r="H16" s="850"/>
      <c r="I16" s="835"/>
      <c r="J16" s="50" t="s">
        <v>542</v>
      </c>
      <c r="K16" s="364" t="s">
        <v>541</v>
      </c>
      <c r="L16" s="874"/>
      <c r="M16" s="53" t="s">
        <v>129</v>
      </c>
      <c r="N16" s="86">
        <v>0</v>
      </c>
      <c r="O16" s="602"/>
      <c r="P16" s="86">
        <v>0.75</v>
      </c>
      <c r="Q16" s="602"/>
      <c r="R16" s="86">
        <v>0.8</v>
      </c>
      <c r="S16" s="602"/>
      <c r="T16" s="86">
        <v>0.9</v>
      </c>
      <c r="U16" s="614"/>
      <c r="V16" s="95" t="str">
        <f t="shared" si="0"/>
        <v>-</v>
      </c>
      <c r="W16" s="95">
        <f t="shared" si="1"/>
        <v>0</v>
      </c>
      <c r="X16" s="95">
        <f t="shared" si="2"/>
        <v>0</v>
      </c>
      <c r="Y16" s="95">
        <f t="shared" si="3"/>
        <v>0</v>
      </c>
      <c r="Z16" s="95">
        <f t="shared" si="4"/>
        <v>0</v>
      </c>
      <c r="AD16" s="101"/>
      <c r="AE16" s="285"/>
      <c r="AF16" s="195"/>
      <c r="AG16" s="227"/>
    </row>
    <row r="17" spans="1:33" ht="120" customHeight="1">
      <c r="A17" s="786"/>
      <c r="B17" s="865"/>
      <c r="C17" s="865" t="s">
        <v>54</v>
      </c>
      <c r="D17" s="865" t="s">
        <v>321</v>
      </c>
      <c r="E17" s="521" t="s">
        <v>55</v>
      </c>
      <c r="F17" s="521" t="s">
        <v>56</v>
      </c>
      <c r="G17" s="523">
        <v>0.15</v>
      </c>
      <c r="H17" s="522">
        <v>0.3</v>
      </c>
      <c r="I17" s="523" t="s">
        <v>193</v>
      </c>
      <c r="J17" s="55" t="s">
        <v>718</v>
      </c>
      <c r="K17" s="360" t="s">
        <v>717</v>
      </c>
      <c r="L17" s="874"/>
      <c r="M17" s="364" t="s">
        <v>719</v>
      </c>
      <c r="N17" s="197">
        <v>1</v>
      </c>
      <c r="O17" s="610"/>
      <c r="P17" s="197">
        <v>1</v>
      </c>
      <c r="Q17" s="610"/>
      <c r="R17" s="197">
        <v>1</v>
      </c>
      <c r="S17" s="683"/>
      <c r="T17" s="197">
        <v>1</v>
      </c>
      <c r="U17" s="614"/>
      <c r="V17" s="95">
        <f t="shared" si="0"/>
        <v>0</v>
      </c>
      <c r="W17" s="95">
        <f t="shared" si="1"/>
        <v>0</v>
      </c>
      <c r="X17" s="95">
        <f t="shared" si="2"/>
        <v>0</v>
      </c>
      <c r="Y17" s="95">
        <f t="shared" si="3"/>
        <v>0</v>
      </c>
      <c r="Z17" s="95">
        <f t="shared" si="4"/>
        <v>0</v>
      </c>
      <c r="AD17" s="101"/>
      <c r="AE17" s="285"/>
      <c r="AF17" s="195"/>
      <c r="AG17" s="195"/>
    </row>
    <row r="18" spans="1:33" ht="52.5" customHeight="1">
      <c r="A18" s="786"/>
      <c r="B18" s="865"/>
      <c r="C18" s="865"/>
      <c r="D18" s="865"/>
      <c r="E18" s="865" t="s">
        <v>58</v>
      </c>
      <c r="F18" s="865" t="s">
        <v>59</v>
      </c>
      <c r="G18" s="880">
        <v>0.25</v>
      </c>
      <c r="H18" s="881">
        <v>0.5</v>
      </c>
      <c r="I18" s="880" t="s">
        <v>721</v>
      </c>
      <c r="J18" s="363" t="s">
        <v>722</v>
      </c>
      <c r="K18" s="364" t="s">
        <v>723</v>
      </c>
      <c r="L18" s="874"/>
      <c r="M18" s="364" t="s">
        <v>719</v>
      </c>
      <c r="N18" s="86">
        <v>1</v>
      </c>
      <c r="O18" s="610"/>
      <c r="P18" s="86">
        <v>1</v>
      </c>
      <c r="Q18" s="602"/>
      <c r="R18" s="86">
        <v>0</v>
      </c>
      <c r="S18" s="611"/>
      <c r="T18" s="86">
        <v>0</v>
      </c>
      <c r="U18" s="644"/>
      <c r="V18" s="95">
        <f t="shared" si="0"/>
        <v>0</v>
      </c>
      <c r="W18" s="95">
        <f t="shared" si="1"/>
        <v>0</v>
      </c>
      <c r="X18" s="95" t="str">
        <f t="shared" si="2"/>
        <v>-</v>
      </c>
      <c r="Y18" s="95" t="str">
        <f t="shared" si="3"/>
        <v>-</v>
      </c>
      <c r="Z18" s="95">
        <f t="shared" si="4"/>
        <v>0</v>
      </c>
      <c r="AD18" s="101"/>
      <c r="AE18" s="285"/>
      <c r="AF18" s="195"/>
      <c r="AG18" s="195"/>
    </row>
    <row r="19" spans="1:33" ht="63" customHeight="1">
      <c r="A19" s="786"/>
      <c r="B19" s="865"/>
      <c r="C19" s="865"/>
      <c r="D19" s="865"/>
      <c r="E19" s="865"/>
      <c r="F19" s="865"/>
      <c r="G19" s="1071"/>
      <c r="H19" s="881"/>
      <c r="I19" s="880"/>
      <c r="J19" s="50" t="s">
        <v>501</v>
      </c>
      <c r="K19" s="364" t="s">
        <v>724</v>
      </c>
      <c r="L19" s="874"/>
      <c r="M19" s="364" t="s">
        <v>719</v>
      </c>
      <c r="N19" s="86">
        <v>0</v>
      </c>
      <c r="O19" s="610"/>
      <c r="P19" s="86">
        <v>1</v>
      </c>
      <c r="Q19" s="602"/>
      <c r="R19" s="86">
        <v>1</v>
      </c>
      <c r="S19" s="611"/>
      <c r="T19" s="86">
        <v>1</v>
      </c>
      <c r="U19" s="642"/>
      <c r="V19" s="95" t="str">
        <f t="shared" si="0"/>
        <v>-</v>
      </c>
      <c r="W19" s="95">
        <f t="shared" si="1"/>
        <v>0</v>
      </c>
      <c r="X19" s="95">
        <f t="shared" si="2"/>
        <v>0</v>
      </c>
      <c r="Y19" s="95">
        <f t="shared" si="3"/>
        <v>0</v>
      </c>
      <c r="Z19" s="95">
        <f t="shared" si="4"/>
        <v>0</v>
      </c>
      <c r="AD19" s="101"/>
      <c r="AE19" s="647"/>
      <c r="AF19" s="195"/>
      <c r="AG19" s="227"/>
    </row>
    <row r="20" spans="1:33" ht="143.25" customHeight="1">
      <c r="A20" s="567" t="s">
        <v>873</v>
      </c>
      <c r="B20" s="448" t="s">
        <v>440</v>
      </c>
      <c r="C20" s="448" t="s">
        <v>441</v>
      </c>
      <c r="D20" s="448" t="s">
        <v>442</v>
      </c>
      <c r="E20" s="513" t="s">
        <v>70</v>
      </c>
      <c r="F20" s="513" t="s">
        <v>446</v>
      </c>
      <c r="G20" s="124">
        <v>4.1999999999999997E-3</v>
      </c>
      <c r="H20" s="512" t="s">
        <v>977</v>
      </c>
      <c r="I20" s="542" t="s">
        <v>72</v>
      </c>
      <c r="J20" s="62" t="s">
        <v>205</v>
      </c>
      <c r="K20" s="519" t="s">
        <v>166</v>
      </c>
      <c r="L20" s="874"/>
      <c r="M20" s="196" t="s">
        <v>130</v>
      </c>
      <c r="N20" s="91">
        <v>5.0000000000000001E-3</v>
      </c>
      <c r="O20" s="604"/>
      <c r="P20" s="91">
        <v>5.0000000000000001E-3</v>
      </c>
      <c r="Q20" s="604"/>
      <c r="R20" s="91">
        <v>5.0000000000000001E-3</v>
      </c>
      <c r="S20" s="604"/>
      <c r="T20" s="91">
        <v>5.0000000000000001E-3</v>
      </c>
      <c r="U20" s="616"/>
      <c r="V20" s="95" t="str">
        <f>IF(O20,IF(O20&gt;=0.5%,100%,IF(AND(O20&gt;0.4%),79%,59%)),"-")</f>
        <v>-</v>
      </c>
      <c r="W20" s="95" t="str">
        <f>IF(Q20,IF(Q20&gt;=0.5%,100%,IF(AND(Q20&gt;0.4%),79%,59%)),"-")</f>
        <v>-</v>
      </c>
      <c r="X20" s="95" t="str">
        <f>IF(S20,IF(S20&gt;=0.5%,100%,IF(AND(S20&gt;0.4%),79%,59%)),"-")</f>
        <v>-</v>
      </c>
      <c r="Y20" s="95" t="str">
        <f>IF(U20,IF(U20&gt;=0.5%,100%,IF(AND(U20&gt;0.4%),79%,59%)),"-")</f>
        <v>-</v>
      </c>
      <c r="Z20" s="95" t="str">
        <f t="shared" si="4"/>
        <v>-</v>
      </c>
      <c r="AD20" s="101"/>
      <c r="AE20" s="647"/>
      <c r="AF20" s="195"/>
      <c r="AG20" s="227"/>
    </row>
    <row r="21" spans="1:33" ht="118.8">
      <c r="A21" s="791" t="s">
        <v>127</v>
      </c>
      <c r="B21" s="860" t="s">
        <v>78</v>
      </c>
      <c r="C21" s="860" t="s">
        <v>79</v>
      </c>
      <c r="D21" s="860" t="s">
        <v>90</v>
      </c>
      <c r="E21" s="860" t="s">
        <v>91</v>
      </c>
      <c r="F21" s="201" t="s">
        <v>92</v>
      </c>
      <c r="G21" s="202">
        <v>0.3</v>
      </c>
      <c r="H21" s="203">
        <v>0.7</v>
      </c>
      <c r="I21" s="64" t="s">
        <v>195</v>
      </c>
      <c r="J21" s="64" t="s">
        <v>172</v>
      </c>
      <c r="K21" s="64" t="s">
        <v>195</v>
      </c>
      <c r="L21" s="874"/>
      <c r="M21" s="64" t="s">
        <v>130</v>
      </c>
      <c r="N21" s="92">
        <v>0</v>
      </c>
      <c r="O21" s="602"/>
      <c r="P21" s="92" t="s">
        <v>903</v>
      </c>
      <c r="Q21" s="602"/>
      <c r="R21" s="92">
        <v>0</v>
      </c>
      <c r="S21" s="602"/>
      <c r="T21" s="92" t="s">
        <v>903</v>
      </c>
      <c r="U21" s="613"/>
      <c r="V21" s="95" t="str">
        <f>IF(O21,IF(O21&gt;=90%,100%,59%),"-")</f>
        <v>-</v>
      </c>
      <c r="W21" s="95" t="str">
        <f>IF(Q21,IF(Q21&gt;=90%,100%,59%),"-")</f>
        <v>-</v>
      </c>
      <c r="X21" s="95" t="str">
        <f>IF(S21,IF(S21&gt;=90%,100%,59%),"-")</f>
        <v>-</v>
      </c>
      <c r="Y21" s="95" t="str">
        <f>IF(U21,IF(U21&gt;=90%,100%,59%),"-")</f>
        <v>-</v>
      </c>
      <c r="Z21" s="95" t="str">
        <f t="shared" si="4"/>
        <v>-</v>
      </c>
      <c r="AD21" s="101"/>
      <c r="AE21" s="647"/>
      <c r="AF21" s="195"/>
      <c r="AG21" s="227"/>
    </row>
    <row r="22" spans="1:33" ht="121.5" customHeight="1">
      <c r="A22" s="809"/>
      <c r="B22" s="860"/>
      <c r="C22" s="860"/>
      <c r="D22" s="860"/>
      <c r="E22" s="860"/>
      <c r="F22" s="64" t="s">
        <v>95</v>
      </c>
      <c r="G22" s="202">
        <v>0.3</v>
      </c>
      <c r="H22" s="203">
        <v>0.7</v>
      </c>
      <c r="I22" s="64" t="s">
        <v>201</v>
      </c>
      <c r="J22" s="64" t="s">
        <v>202</v>
      </c>
      <c r="K22" s="64" t="s">
        <v>251</v>
      </c>
      <c r="L22" s="874"/>
      <c r="M22" s="64" t="s">
        <v>130</v>
      </c>
      <c r="N22" s="92">
        <v>0.8</v>
      </c>
      <c r="O22" s="602"/>
      <c r="P22" s="92">
        <v>0.8</v>
      </c>
      <c r="Q22" s="602"/>
      <c r="R22" s="92">
        <v>0.8</v>
      </c>
      <c r="S22" s="602"/>
      <c r="T22" s="92">
        <v>0.8</v>
      </c>
      <c r="U22" s="642"/>
      <c r="V22" s="95">
        <f t="shared" si="0"/>
        <v>0</v>
      </c>
      <c r="W22" s="95">
        <f t="shared" si="1"/>
        <v>0</v>
      </c>
      <c r="X22" s="95">
        <f t="shared" si="2"/>
        <v>0</v>
      </c>
      <c r="Y22" s="95">
        <f t="shared" si="3"/>
        <v>0</v>
      </c>
      <c r="Z22" s="95">
        <f t="shared" si="4"/>
        <v>0</v>
      </c>
      <c r="AD22" s="101"/>
      <c r="AE22" s="647"/>
      <c r="AF22" s="195"/>
      <c r="AG22" s="227"/>
    </row>
    <row r="23" spans="1:33" ht="125.25" customHeight="1">
      <c r="A23" s="791" t="s">
        <v>128</v>
      </c>
      <c r="B23" s="956" t="s">
        <v>444</v>
      </c>
      <c r="C23" s="956" t="s">
        <v>445</v>
      </c>
      <c r="D23" s="566" t="s">
        <v>99</v>
      </c>
      <c r="E23" s="66" t="s">
        <v>100</v>
      </c>
      <c r="F23" s="67" t="s">
        <v>101</v>
      </c>
      <c r="G23" s="68">
        <v>0.7</v>
      </c>
      <c r="H23" s="69">
        <v>0.8</v>
      </c>
      <c r="I23" s="70" t="s">
        <v>173</v>
      </c>
      <c r="J23" s="425" t="s">
        <v>908</v>
      </c>
      <c r="K23" s="530" t="s">
        <v>790</v>
      </c>
      <c r="L23" s="874"/>
      <c r="M23" s="70" t="s">
        <v>132</v>
      </c>
      <c r="N23" s="93">
        <v>0</v>
      </c>
      <c r="O23" s="605"/>
      <c r="P23" s="94">
        <v>0</v>
      </c>
      <c r="Q23" s="608"/>
      <c r="R23" s="93">
        <v>0</v>
      </c>
      <c r="S23" s="605"/>
      <c r="T23" s="94">
        <v>1</v>
      </c>
      <c r="U23" s="684"/>
      <c r="V23" s="95" t="str">
        <f t="shared" si="0"/>
        <v>-</v>
      </c>
      <c r="W23" s="95" t="str">
        <f t="shared" si="1"/>
        <v>-</v>
      </c>
      <c r="X23" s="95" t="str">
        <f t="shared" si="2"/>
        <v>-</v>
      </c>
      <c r="Y23" s="95">
        <f t="shared" si="3"/>
        <v>0</v>
      </c>
      <c r="Z23" s="95">
        <f t="shared" si="4"/>
        <v>0</v>
      </c>
      <c r="AD23" s="101"/>
      <c r="AE23" s="285"/>
      <c r="AF23" s="195"/>
      <c r="AG23" s="227"/>
    </row>
    <row r="24" spans="1:33" ht="90.75" customHeight="1">
      <c r="A24" s="809"/>
      <c r="B24" s="956"/>
      <c r="C24" s="956"/>
      <c r="D24" s="528" t="s">
        <v>954</v>
      </c>
      <c r="E24" s="535" t="s">
        <v>956</v>
      </c>
      <c r="F24" s="535" t="s">
        <v>957</v>
      </c>
      <c r="G24" s="536">
        <v>0.8</v>
      </c>
      <c r="H24" s="536" t="s">
        <v>955</v>
      </c>
      <c r="I24" s="535" t="s">
        <v>957</v>
      </c>
      <c r="J24" s="530" t="s">
        <v>958</v>
      </c>
      <c r="K24" s="530" t="s">
        <v>959</v>
      </c>
      <c r="L24" s="548"/>
      <c r="M24" s="534" t="s">
        <v>130</v>
      </c>
      <c r="N24" s="93">
        <v>1</v>
      </c>
      <c r="O24" s="605"/>
      <c r="P24" s="94">
        <v>1</v>
      </c>
      <c r="Q24" s="608"/>
      <c r="R24" s="93">
        <v>1</v>
      </c>
      <c r="S24" s="605"/>
      <c r="T24" s="94">
        <v>1</v>
      </c>
      <c r="U24" s="684"/>
      <c r="V24" s="95">
        <f t="shared" ref="V24" si="10">IFERROR((O24*100%)/N24,"-")</f>
        <v>0</v>
      </c>
      <c r="W24" s="95">
        <f t="shared" ref="W24" si="11">IFERROR((Q24*100%)/P24,"-")</f>
        <v>0</v>
      </c>
      <c r="X24" s="95">
        <f t="shared" ref="X24" si="12">IFERROR((S24*100%)/R24,"-")</f>
        <v>0</v>
      </c>
      <c r="Y24" s="95">
        <f t="shared" ref="Y24" si="13">IFERROR((U24*100%)/T24,"-")</f>
        <v>0</v>
      </c>
      <c r="Z24" s="95">
        <f t="shared" ref="Z24" si="14">IFERROR(AVERAGE(V24:Y24),"-")</f>
        <v>0</v>
      </c>
      <c r="AD24" s="101"/>
      <c r="AE24" s="647"/>
      <c r="AF24" s="195"/>
      <c r="AG24" s="227"/>
    </row>
    <row r="25" spans="1:33" ht="55.5" customHeight="1">
      <c r="A25" s="1072" t="s">
        <v>332</v>
      </c>
      <c r="B25" s="1073"/>
      <c r="C25" s="1073"/>
      <c r="D25" s="1073"/>
      <c r="E25" s="1073"/>
      <c r="F25" s="1073"/>
      <c r="G25" s="1073"/>
      <c r="H25" s="1073"/>
      <c r="I25" s="1073"/>
      <c r="J25" s="1073"/>
      <c r="K25" s="1073"/>
      <c r="L25" s="1073"/>
      <c r="M25" s="1074"/>
      <c r="N25" s="71"/>
      <c r="O25" s="71"/>
      <c r="P25" s="71"/>
      <c r="Q25" s="71"/>
      <c r="R25" s="71"/>
      <c r="S25" s="71"/>
      <c r="T25" s="71"/>
      <c r="U25" s="71"/>
      <c r="V25" s="40" t="str">
        <f t="shared" si="0"/>
        <v>-</v>
      </c>
      <c r="W25" s="40" t="str">
        <f t="shared" si="1"/>
        <v>-</v>
      </c>
      <c r="X25" s="40" t="str">
        <f t="shared" si="2"/>
        <v>-</v>
      </c>
      <c r="Y25" s="40" t="str">
        <f t="shared" si="3"/>
        <v>-</v>
      </c>
      <c r="Z25" s="226">
        <f>AVERAGE(Z4:Z24)</f>
        <v>0</v>
      </c>
      <c r="AD25" s="101"/>
      <c r="AE25" s="285"/>
      <c r="AF25" s="195"/>
      <c r="AG25" s="227"/>
    </row>
    <row r="26" spans="1:33">
      <c r="AD26" s="101"/>
      <c r="AE26" s="285"/>
      <c r="AF26" s="195"/>
      <c r="AG26" s="227"/>
    </row>
    <row r="27" spans="1:33" ht="30" customHeight="1">
      <c r="A27" s="1077" t="s">
        <v>209</v>
      </c>
      <c r="B27" s="1078"/>
      <c r="C27" s="1078"/>
      <c r="D27" s="1078"/>
      <c r="E27" s="1078"/>
      <c r="F27" s="1078"/>
      <c r="G27" s="1078"/>
      <c r="H27" s="1078"/>
      <c r="I27" s="1078"/>
      <c r="J27" s="1079"/>
      <c r="AD27" s="101"/>
      <c r="AE27" s="647"/>
      <c r="AF27" s="195"/>
      <c r="AG27" s="227"/>
    </row>
    <row r="28" spans="1:33">
      <c r="A28" s="1033" t="s">
        <v>250</v>
      </c>
      <c r="B28" s="1034"/>
      <c r="C28" s="1034"/>
      <c r="D28" s="1034"/>
      <c r="E28" s="1034"/>
      <c r="F28" s="1034"/>
      <c r="G28" s="1034"/>
      <c r="H28" s="1034"/>
      <c r="I28" s="1034"/>
      <c r="J28" s="1035"/>
      <c r="T28" s="372"/>
      <c r="AD28" s="101"/>
      <c r="AE28" s="647"/>
      <c r="AF28" s="195"/>
      <c r="AG28" s="227"/>
    </row>
    <row r="29" spans="1:33">
      <c r="A29" s="1036"/>
      <c r="B29" s="1037"/>
      <c r="C29" s="1037"/>
      <c r="D29" s="1037"/>
      <c r="E29" s="1037"/>
      <c r="F29" s="1037"/>
      <c r="G29" s="1037"/>
      <c r="H29" s="1037"/>
      <c r="I29" s="1037"/>
      <c r="J29" s="1038"/>
      <c r="W29" s="373"/>
      <c r="AD29" s="101"/>
      <c r="AE29" s="285"/>
      <c r="AF29" s="195"/>
      <c r="AG29" s="227"/>
    </row>
    <row r="30" spans="1:33">
      <c r="A30" s="1039"/>
      <c r="B30" s="1040"/>
      <c r="C30" s="1040"/>
      <c r="D30" s="1040"/>
      <c r="E30" s="1040"/>
      <c r="F30" s="1040"/>
      <c r="G30" s="1040"/>
      <c r="H30" s="1040"/>
      <c r="I30" s="1040"/>
      <c r="J30" s="1041"/>
      <c r="AD30" s="101"/>
      <c r="AE30" s="647"/>
      <c r="AF30" s="195"/>
      <c r="AG30" s="227"/>
    </row>
    <row r="31" spans="1:33" ht="48.75" customHeight="1">
      <c r="A31" s="793" t="s">
        <v>671</v>
      </c>
      <c r="B31" s="793" t="s">
        <v>668</v>
      </c>
      <c r="C31" s="793" t="s">
        <v>340</v>
      </c>
      <c r="D31" s="793" t="s">
        <v>0</v>
      </c>
      <c r="E31" s="793" t="s">
        <v>654</v>
      </c>
      <c r="F31" s="793" t="s">
        <v>914</v>
      </c>
      <c r="G31" s="793" t="s">
        <v>1</v>
      </c>
      <c r="H31" s="793" t="s">
        <v>645</v>
      </c>
      <c r="I31" s="793" t="s">
        <v>125</v>
      </c>
      <c r="J31" s="793" t="s">
        <v>812</v>
      </c>
      <c r="K31" s="793" t="s">
        <v>805</v>
      </c>
      <c r="L31" s="874" t="s">
        <v>432</v>
      </c>
      <c r="M31" s="793" t="s">
        <v>2</v>
      </c>
      <c r="N31" s="793" t="s">
        <v>210</v>
      </c>
      <c r="O31" s="793" t="s">
        <v>645</v>
      </c>
      <c r="P31" s="815" t="s">
        <v>3</v>
      </c>
      <c r="Q31" s="816"/>
      <c r="R31" s="816"/>
      <c r="S31" s="816"/>
      <c r="T31" s="816"/>
      <c r="U31" s="816"/>
      <c r="V31" s="816"/>
      <c r="W31" s="816"/>
      <c r="X31" s="818" t="s">
        <v>1007</v>
      </c>
      <c r="Y31" s="819"/>
      <c r="Z31" s="819"/>
      <c r="AA31" s="819"/>
      <c r="AB31" s="820"/>
      <c r="AD31" s="101"/>
      <c r="AE31" s="647"/>
      <c r="AF31" s="195"/>
      <c r="AG31" s="227"/>
    </row>
    <row r="32" spans="1:33" ht="58.5" customHeight="1">
      <c r="A32" s="794"/>
      <c r="B32" s="794"/>
      <c r="C32" s="794"/>
      <c r="D32" s="794"/>
      <c r="E32" s="794"/>
      <c r="F32" s="794"/>
      <c r="G32" s="794"/>
      <c r="H32" s="794"/>
      <c r="I32" s="794"/>
      <c r="J32" s="794"/>
      <c r="K32" s="794"/>
      <c r="L32" s="874"/>
      <c r="M32" s="794"/>
      <c r="N32" s="794"/>
      <c r="O32" s="794"/>
      <c r="P32" s="38" t="s">
        <v>143</v>
      </c>
      <c r="Q32" s="38" t="s">
        <v>145</v>
      </c>
      <c r="R32" s="38" t="s">
        <v>144</v>
      </c>
      <c r="S32" s="38" t="s">
        <v>146</v>
      </c>
      <c r="T32" s="38" t="s">
        <v>147</v>
      </c>
      <c r="U32" s="38" t="s">
        <v>148</v>
      </c>
      <c r="V32" s="38" t="s">
        <v>149</v>
      </c>
      <c r="W32" s="320" t="s">
        <v>150</v>
      </c>
      <c r="X32" s="38" t="s">
        <v>458</v>
      </c>
      <c r="Y32" s="38" t="s">
        <v>454</v>
      </c>
      <c r="Z32" s="38" t="s">
        <v>455</v>
      </c>
      <c r="AA32" s="38" t="s">
        <v>456</v>
      </c>
      <c r="AB32" s="38" t="s">
        <v>457</v>
      </c>
      <c r="AD32" s="101"/>
      <c r="AE32" s="285"/>
      <c r="AF32" s="195"/>
      <c r="AG32" s="227"/>
    </row>
    <row r="33" spans="1:33" ht="82.5" customHeight="1">
      <c r="A33" s="791" t="s">
        <v>127</v>
      </c>
      <c r="B33" s="855" t="s">
        <v>78</v>
      </c>
      <c r="C33" s="855" t="s">
        <v>79</v>
      </c>
      <c r="D33" s="855" t="s">
        <v>253</v>
      </c>
      <c r="E33" s="855" t="s">
        <v>91</v>
      </c>
      <c r="F33" s="855" t="s">
        <v>92</v>
      </c>
      <c r="G33" s="856">
        <v>0.3</v>
      </c>
      <c r="H33" s="856">
        <v>0.7</v>
      </c>
      <c r="I33" s="855" t="s">
        <v>252</v>
      </c>
      <c r="J33" s="186" t="s">
        <v>494</v>
      </c>
      <c r="K33" s="186" t="s">
        <v>1064</v>
      </c>
      <c r="L33" s="874"/>
      <c r="M33" s="186" t="s">
        <v>57</v>
      </c>
      <c r="N33" s="362">
        <v>0.85</v>
      </c>
      <c r="O33" s="361" t="s">
        <v>726</v>
      </c>
      <c r="P33" s="224">
        <v>0.9</v>
      </c>
      <c r="Q33" s="222"/>
      <c r="R33" s="224">
        <v>0</v>
      </c>
      <c r="S33" s="222"/>
      <c r="T33" s="224">
        <v>0.9</v>
      </c>
      <c r="U33" s="163"/>
      <c r="V33" s="224">
        <v>0.9</v>
      </c>
      <c r="W33" s="78"/>
      <c r="X33" s="40">
        <f>IFERROR((Q33*100%)/P33,"-")</f>
        <v>0</v>
      </c>
      <c r="Y33" s="40" t="str">
        <f>IFERROR((S33*100%)/R33,"-")</f>
        <v>-</v>
      </c>
      <c r="Z33" s="40" t="str">
        <f>IF(U33,IF(U33&gt;60%,100%,IF(AND(U33=60%),79%,59%)),"-")</f>
        <v>-</v>
      </c>
      <c r="AA33" s="40" t="str">
        <f>IF(W33,IF(W33&gt;80%,100%,IF(AND(W33=80%),79%,59%)),"-")</f>
        <v>-</v>
      </c>
      <c r="AB33" s="40">
        <f>IFERROR(AVERAGE(X33:AA33),"-")</f>
        <v>0</v>
      </c>
      <c r="AD33" s="101"/>
      <c r="AE33" s="647"/>
      <c r="AF33" s="195"/>
      <c r="AG33" s="227"/>
    </row>
    <row r="34" spans="1:33" ht="82.5" customHeight="1">
      <c r="A34" s="792"/>
      <c r="B34" s="855"/>
      <c r="C34" s="855"/>
      <c r="D34" s="855"/>
      <c r="E34" s="855"/>
      <c r="F34" s="855"/>
      <c r="G34" s="856"/>
      <c r="H34" s="855"/>
      <c r="I34" s="855"/>
      <c r="J34" s="173" t="s">
        <v>495</v>
      </c>
      <c r="K34" s="173" t="s">
        <v>496</v>
      </c>
      <c r="L34" s="874"/>
      <c r="M34" s="186" t="s">
        <v>57</v>
      </c>
      <c r="N34" s="362">
        <v>0.65</v>
      </c>
      <c r="O34" s="186" t="s">
        <v>1065</v>
      </c>
      <c r="P34" s="224">
        <v>0.65</v>
      </c>
      <c r="Q34" s="222"/>
      <c r="R34" s="224">
        <v>0.65</v>
      </c>
      <c r="S34" s="222"/>
      <c r="T34" s="224">
        <v>0.65</v>
      </c>
      <c r="U34" s="163"/>
      <c r="V34" s="374">
        <v>0.65</v>
      </c>
      <c r="W34" s="78"/>
      <c r="X34" s="40">
        <f>IFERROR((Q34*100%)/P34,"-")</f>
        <v>0</v>
      </c>
      <c r="Y34" s="40">
        <f>IFERROR((S34*100%)/R34,"-")</f>
        <v>0</v>
      </c>
      <c r="Z34" s="40">
        <f>IFERROR((U34*100%)/T34,"-")</f>
        <v>0</v>
      </c>
      <c r="AA34" s="40" t="str">
        <f>IF(W34,IF(W34&gt;60%,100%,IF(AND(W34=60%),79%,59%)),"-")</f>
        <v>-</v>
      </c>
      <c r="AB34" s="40">
        <f t="shared" ref="AB34:AB35" si="15">IFERROR(AVERAGE(X34:AA34),"-")</f>
        <v>0</v>
      </c>
      <c r="AD34" s="101"/>
      <c r="AE34" s="647"/>
      <c r="AF34" s="195"/>
      <c r="AG34" s="227"/>
    </row>
    <row r="35" spans="1:33" ht="82.5" customHeight="1">
      <c r="A35" s="792"/>
      <c r="B35" s="855"/>
      <c r="C35" s="855"/>
      <c r="D35" s="855"/>
      <c r="E35" s="855"/>
      <c r="F35" s="855"/>
      <c r="G35" s="856"/>
      <c r="H35" s="855"/>
      <c r="I35" s="855"/>
      <c r="J35" s="365" t="s">
        <v>725</v>
      </c>
      <c r="K35" s="173" t="s">
        <v>497</v>
      </c>
      <c r="L35" s="874"/>
      <c r="M35" s="739" t="s">
        <v>499</v>
      </c>
      <c r="N35" s="362">
        <v>0.96</v>
      </c>
      <c r="O35" s="515">
        <v>1</v>
      </c>
      <c r="P35" s="224" t="s">
        <v>60</v>
      </c>
      <c r="Q35" s="222"/>
      <c r="R35" s="224">
        <v>0</v>
      </c>
      <c r="S35" s="222"/>
      <c r="T35" s="224">
        <v>0</v>
      </c>
      <c r="U35" s="163"/>
      <c r="V35" s="224">
        <v>1</v>
      </c>
      <c r="W35" s="78"/>
      <c r="X35" s="40" t="str">
        <f>IFERROR((Q35*100%)/P35,"-")</f>
        <v>-</v>
      </c>
      <c r="Y35" s="40" t="str">
        <f>IFERROR((S35*100%)/R35,"-")</f>
        <v>-</v>
      </c>
      <c r="Z35" s="40" t="str">
        <f>IFERROR((U35*100%)/T35,"-")</f>
        <v>-</v>
      </c>
      <c r="AA35" s="40" t="str">
        <f>IF(W35,IF(W35&gt;60%,100%,IF(AND(W35=60%),79%,59%)),"-")</f>
        <v>-</v>
      </c>
      <c r="AB35" s="40" t="str">
        <f t="shared" si="15"/>
        <v>-</v>
      </c>
      <c r="AD35" s="101"/>
      <c r="AE35" s="285"/>
      <c r="AF35" s="195"/>
      <c r="AG35" s="227"/>
    </row>
    <row r="36" spans="1:33" ht="86.25" hidden="1" customHeight="1">
      <c r="A36" s="792"/>
      <c r="B36" s="855"/>
      <c r="C36" s="855"/>
      <c r="D36" s="855"/>
      <c r="E36" s="855"/>
      <c r="F36" s="855"/>
      <c r="G36" s="856"/>
      <c r="H36" s="855"/>
      <c r="I36" s="855"/>
      <c r="J36" s="217"/>
      <c r="K36" s="173"/>
      <c r="L36" s="874"/>
      <c r="M36" s="186" t="s">
        <v>57</v>
      </c>
      <c r="N36" s="217"/>
      <c r="O36" s="174"/>
      <c r="P36" s="218"/>
      <c r="Q36" s="218"/>
      <c r="R36" s="174"/>
      <c r="S36" s="174"/>
      <c r="T36" s="174"/>
      <c r="U36" s="174"/>
      <c r="V36" s="174"/>
      <c r="W36" s="174"/>
      <c r="X36" s="40" t="str">
        <f>IFERROR((Q36*100%)/P36,"-")</f>
        <v>-</v>
      </c>
      <c r="Y36" s="40" t="str">
        <f>IFERROR((S36*100%)/R36,"-")</f>
        <v>-</v>
      </c>
      <c r="Z36" s="40" t="str">
        <f>IFERROR((U36*100%)/T36,"-")</f>
        <v>-</v>
      </c>
      <c r="AA36" s="40" t="str">
        <f>IFERROR((W36*100%)/V36,"-")</f>
        <v>-</v>
      </c>
      <c r="AB36" s="40" t="str">
        <f>IFERROR(AVERAGE(X36:AA36),"-")</f>
        <v>-</v>
      </c>
      <c r="AD36" s="101"/>
      <c r="AE36" s="647"/>
      <c r="AF36" s="195"/>
      <c r="AG36" s="227"/>
    </row>
    <row r="37" spans="1:33" ht="77.25" hidden="1" customHeight="1">
      <c r="A37" s="809"/>
      <c r="B37" s="855"/>
      <c r="C37" s="855"/>
      <c r="D37" s="855"/>
      <c r="E37" s="855"/>
      <c r="F37" s="855"/>
      <c r="G37" s="856"/>
      <c r="H37" s="855"/>
      <c r="I37" s="855"/>
      <c r="J37" s="173"/>
      <c r="K37" s="173"/>
      <c r="L37" s="874"/>
      <c r="M37" s="186" t="s">
        <v>57</v>
      </c>
      <c r="N37" s="217"/>
      <c r="O37" s="217"/>
      <c r="P37" s="218"/>
      <c r="Q37" s="218"/>
      <c r="R37" s="218"/>
      <c r="S37" s="218"/>
      <c r="T37" s="218"/>
      <c r="U37" s="218"/>
      <c r="V37" s="218"/>
      <c r="W37" s="218"/>
      <c r="X37" s="40" t="str">
        <f>IFERROR((Q37*100%)/P37,"-")</f>
        <v>-</v>
      </c>
      <c r="Y37" s="40" t="str">
        <f>IFERROR((S37*100%)/R37,"-")</f>
        <v>-</v>
      </c>
      <c r="Z37" s="40" t="str">
        <f>IFERROR((U37*100%)/T37,"-")</f>
        <v>-</v>
      </c>
      <c r="AA37" s="40" t="str">
        <f>IFERROR((W37*100%)/V37,"-")</f>
        <v>-</v>
      </c>
      <c r="AB37" s="40" t="str">
        <f>IFERROR(AVERAGE(X37:AA37),"-")</f>
        <v>-</v>
      </c>
      <c r="AD37" s="101"/>
      <c r="AE37" s="647"/>
      <c r="AF37" s="195"/>
      <c r="AG37" s="227"/>
    </row>
    <row r="38" spans="1:33" ht="48" customHeight="1">
      <c r="A38" s="934" t="s">
        <v>332</v>
      </c>
      <c r="B38" s="935"/>
      <c r="C38" s="935"/>
      <c r="D38" s="935"/>
      <c r="E38" s="935"/>
      <c r="F38" s="935"/>
      <c r="G38" s="935"/>
      <c r="H38" s="935"/>
      <c r="I38" s="935"/>
      <c r="J38" s="935"/>
      <c r="K38" s="936"/>
      <c r="L38" s="181"/>
      <c r="M38" s="181"/>
      <c r="N38" s="181"/>
      <c r="O38" s="181"/>
      <c r="P38" s="181"/>
      <c r="Q38" s="181"/>
      <c r="R38" s="181"/>
      <c r="S38" s="181"/>
      <c r="T38" s="181"/>
      <c r="U38" s="181"/>
      <c r="V38" s="181"/>
      <c r="W38" s="181"/>
      <c r="X38" s="287">
        <f t="shared" ref="X38:AA38" si="16">AVERAGE(X33:X35)</f>
        <v>0</v>
      </c>
      <c r="Y38" s="287">
        <f t="shared" si="16"/>
        <v>0</v>
      </c>
      <c r="Z38" s="287">
        <f t="shared" si="16"/>
        <v>0</v>
      </c>
      <c r="AA38" s="287" t="e">
        <f t="shared" si="16"/>
        <v>#DIV/0!</v>
      </c>
      <c r="AB38" s="287">
        <f>AVERAGE(AB33:AB35)</f>
        <v>0</v>
      </c>
      <c r="AD38" s="101"/>
      <c r="AE38" s="285"/>
      <c r="AF38" s="195"/>
      <c r="AG38" s="227"/>
    </row>
  </sheetData>
  <mergeCells count="77">
    <mergeCell ref="X31:AB31"/>
    <mergeCell ref="A38:K38"/>
    <mergeCell ref="A25:M25"/>
    <mergeCell ref="A1:D1"/>
    <mergeCell ref="G33:G37"/>
    <mergeCell ref="H33:H37"/>
    <mergeCell ref="I33:I37"/>
    <mergeCell ref="F31:F32"/>
    <mergeCell ref="A27:J27"/>
    <mergeCell ref="A28:J30"/>
    <mergeCell ref="M31:M32"/>
    <mergeCell ref="A21:A22"/>
    <mergeCell ref="B21:B22"/>
    <mergeCell ref="C21:C22"/>
    <mergeCell ref="A31:A32"/>
    <mergeCell ref="B31:B32"/>
    <mergeCell ref="A33:A37"/>
    <mergeCell ref="B33:B37"/>
    <mergeCell ref="C33:C37"/>
    <mergeCell ref="D33:D37"/>
    <mergeCell ref="E33:E37"/>
    <mergeCell ref="F33:F37"/>
    <mergeCell ref="G31:G32"/>
    <mergeCell ref="H31:H32"/>
    <mergeCell ref="I31:I32"/>
    <mergeCell ref="H15:H16"/>
    <mergeCell ref="I15:I16"/>
    <mergeCell ref="F18:F19"/>
    <mergeCell ref="G18:G19"/>
    <mergeCell ref="H18:H19"/>
    <mergeCell ref="I18:I19"/>
    <mergeCell ref="F15:F16"/>
    <mergeCell ref="G15:G16"/>
    <mergeCell ref="O31:O32"/>
    <mergeCell ref="P31:W31"/>
    <mergeCell ref="J31:J32"/>
    <mergeCell ref="K31:K32"/>
    <mergeCell ref="L31:L37"/>
    <mergeCell ref="N31:N32"/>
    <mergeCell ref="C31:C32"/>
    <mergeCell ref="D31:D32"/>
    <mergeCell ref="A23:A24"/>
    <mergeCell ref="B23:B24"/>
    <mergeCell ref="C23:C24"/>
    <mergeCell ref="D21:D22"/>
    <mergeCell ref="E21:E22"/>
    <mergeCell ref="L2:L23"/>
    <mergeCell ref="E31:E32"/>
    <mergeCell ref="E18:E19"/>
    <mergeCell ref="D4:D8"/>
    <mergeCell ref="E15:E16"/>
    <mergeCell ref="C2:C3"/>
    <mergeCell ref="D2:D3"/>
    <mergeCell ref="A2:A3"/>
    <mergeCell ref="B2:B3"/>
    <mergeCell ref="A9:A19"/>
    <mergeCell ref="B9:B19"/>
    <mergeCell ref="A4:A8"/>
    <mergeCell ref="B4:B8"/>
    <mergeCell ref="C4:C8"/>
    <mergeCell ref="C17:C19"/>
    <mergeCell ref="D17:D19"/>
    <mergeCell ref="C9:C16"/>
    <mergeCell ref="D9:D13"/>
    <mergeCell ref="D15:D16"/>
    <mergeCell ref="V2:Z2"/>
    <mergeCell ref="F2:F3"/>
    <mergeCell ref="AE2:AG2"/>
    <mergeCell ref="E1:H1"/>
    <mergeCell ref="M2:M3"/>
    <mergeCell ref="N2:T2"/>
    <mergeCell ref="H2:H3"/>
    <mergeCell ref="I2:I3"/>
    <mergeCell ref="J2:J3"/>
    <mergeCell ref="K2:K3"/>
    <mergeCell ref="G2:G3"/>
    <mergeCell ref="E2:E3"/>
  </mergeCells>
  <conditionalFormatting sqref="X33:AB37 V22:Y23 Z21:Z23 V25:Y25 V24:Z24 V4:Z19">
    <cfRule type="cellIs" dxfId="113" priority="496" operator="lessThan">
      <formula>0.6</formula>
    </cfRule>
    <cfRule type="cellIs" dxfId="112" priority="497" operator="between">
      <formula>60%</formula>
      <formula>79%</formula>
    </cfRule>
    <cfRule type="cellIs" dxfId="111" priority="498" operator="between">
      <formula>80%</formula>
      <formula>100%</formula>
    </cfRule>
  </conditionalFormatting>
  <conditionalFormatting sqref="V21:Y21">
    <cfRule type="cellIs" dxfId="110" priority="94" operator="lessThan">
      <formula>0.6</formula>
    </cfRule>
    <cfRule type="cellIs" dxfId="109" priority="95" operator="between">
      <formula>60%</formula>
      <formula>79%</formula>
    </cfRule>
    <cfRule type="cellIs" dxfId="108" priority="96" operator="between">
      <formula>80%</formula>
      <formula>100%</formula>
    </cfRule>
  </conditionalFormatting>
  <conditionalFormatting sqref="Z20">
    <cfRule type="cellIs" dxfId="107" priority="91" operator="lessThan">
      <formula>0.6</formula>
    </cfRule>
    <cfRule type="cellIs" dxfId="106" priority="92" operator="between">
      <formula>60%</formula>
      <formula>79%</formula>
    </cfRule>
    <cfRule type="cellIs" dxfId="105" priority="93" operator="between">
      <formula>80%</formula>
      <formula>100%</formula>
    </cfRule>
  </conditionalFormatting>
  <conditionalFormatting sqref="V20:Y20">
    <cfRule type="cellIs" dxfId="104" priority="88" operator="lessThan">
      <formula>0.6</formula>
    </cfRule>
    <cfRule type="cellIs" dxfId="103" priority="89" operator="between">
      <formula>60%</formula>
      <formula>79%</formula>
    </cfRule>
    <cfRule type="cellIs" dxfId="102" priority="90" operator="between">
      <formula>80%</formula>
      <formula>100%</formula>
    </cfRule>
  </conditionalFormatting>
  <conditionalFormatting sqref="V20:Y20">
    <cfRule type="cellIs" dxfId="101" priority="85" operator="lessThan">
      <formula>0.6</formula>
    </cfRule>
    <cfRule type="cellIs" dxfId="100" priority="86" operator="between">
      <formula>60%</formula>
      <formula>79%</formula>
    </cfRule>
    <cfRule type="cellIs" dxfId="99" priority="87" operator="between">
      <formula>80%</formula>
      <formula>100%</formula>
    </cfRule>
  </conditionalFormatting>
  <conditionalFormatting sqref="V20:Y20">
    <cfRule type="cellIs" dxfId="98" priority="82" operator="lessThan">
      <formula>0.6</formula>
    </cfRule>
    <cfRule type="cellIs" dxfId="97" priority="83" operator="between">
      <formula>60%</formula>
      <formula>79%</formula>
    </cfRule>
    <cfRule type="cellIs" dxfId="96" priority="84" operator="between">
      <formula>80%</formula>
      <formula>100%</formula>
    </cfRule>
  </conditionalFormatting>
  <conditionalFormatting sqref="V20:Y20">
    <cfRule type="cellIs" dxfId="95" priority="79" operator="lessThan">
      <formula>0.6</formula>
    </cfRule>
    <cfRule type="cellIs" dxfId="94" priority="80" operator="between">
      <formula>60%</formula>
      <formula>79%</formula>
    </cfRule>
    <cfRule type="cellIs" dxfId="93" priority="81" operator="between">
      <formula>80%</formula>
      <formula>100%</formula>
    </cfRule>
  </conditionalFormatting>
  <conditionalFormatting sqref="V20:Y20">
    <cfRule type="cellIs" dxfId="92" priority="76" operator="lessThan">
      <formula>0.6</formula>
    </cfRule>
    <cfRule type="cellIs" dxfId="91" priority="77" operator="between">
      <formula>60%</formula>
      <formula>79%</formula>
    </cfRule>
    <cfRule type="cellIs" dxfId="90" priority="78" operator="between">
      <formula>80%</formula>
      <formula>100%</formula>
    </cfRule>
  </conditionalFormatting>
  <conditionalFormatting sqref="V20:Y20">
    <cfRule type="cellIs" dxfId="89" priority="73" operator="lessThan">
      <formula>0.6</formula>
    </cfRule>
    <cfRule type="cellIs" dxfId="88" priority="74" operator="between">
      <formula>60%</formula>
      <formula>79%</formula>
    </cfRule>
    <cfRule type="cellIs" dxfId="87" priority="75" operator="between">
      <formula>80%</formula>
      <formula>100%</formula>
    </cfRule>
  </conditionalFormatting>
  <conditionalFormatting sqref="V20:Y20">
    <cfRule type="cellIs" dxfId="86" priority="70" operator="lessThan">
      <formula>0.6</formula>
    </cfRule>
    <cfRule type="cellIs" dxfId="85" priority="71" operator="between">
      <formula>60%</formula>
      <formula>79%</formula>
    </cfRule>
    <cfRule type="cellIs" dxfId="84" priority="72" operator="between">
      <formula>80%</formula>
      <formula>100%</formula>
    </cfRule>
  </conditionalFormatting>
  <conditionalFormatting sqref="V20:Y20">
    <cfRule type="cellIs" dxfId="83" priority="67" operator="lessThan">
      <formula>0.6</formula>
    </cfRule>
    <cfRule type="cellIs" dxfId="82" priority="68" operator="between">
      <formula>60%</formula>
      <formula>79%</formula>
    </cfRule>
    <cfRule type="cellIs" dxfId="81" priority="69" operator="between">
      <formula>80%</formula>
      <formula>100%</formula>
    </cfRule>
  </conditionalFormatting>
  <conditionalFormatting sqref="V20:Y20">
    <cfRule type="cellIs" dxfId="80" priority="64" operator="lessThan">
      <formula>0.6</formula>
    </cfRule>
    <cfRule type="cellIs" dxfId="79" priority="65" operator="between">
      <formula>60%</formula>
      <formula>79%</formula>
    </cfRule>
    <cfRule type="cellIs" dxfId="78" priority="66" operator="between">
      <formula>80%</formula>
      <formula>100%</formula>
    </cfRule>
  </conditionalFormatting>
  <conditionalFormatting sqref="V20:Y20">
    <cfRule type="cellIs" dxfId="77" priority="61" operator="lessThan">
      <formula>0.6</formula>
    </cfRule>
    <cfRule type="cellIs" dxfId="76" priority="62" operator="between">
      <formula>60%</formula>
      <formula>79%</formula>
    </cfRule>
    <cfRule type="cellIs" dxfId="75" priority="63" operator="between">
      <formula>80%</formula>
      <formula>100%</formula>
    </cfRule>
  </conditionalFormatting>
  <conditionalFormatting sqref="V20:Y20">
    <cfRule type="cellIs" dxfId="74" priority="58" operator="lessThan">
      <formula>0.6</formula>
    </cfRule>
    <cfRule type="cellIs" dxfId="73" priority="59" operator="between">
      <formula>60%</formula>
      <formula>79%</formula>
    </cfRule>
    <cfRule type="cellIs" dxfId="72" priority="60" operator="between">
      <formula>80%</formula>
      <formula>100%</formula>
    </cfRule>
  </conditionalFormatting>
  <conditionalFormatting sqref="V20:Y20">
    <cfRule type="cellIs" dxfId="71" priority="55" operator="lessThan">
      <formula>0.6</formula>
    </cfRule>
    <cfRule type="cellIs" dxfId="70" priority="56" operator="between">
      <formula>60%</formula>
      <formula>79%</formula>
    </cfRule>
    <cfRule type="cellIs" dxfId="69" priority="57" operator="between">
      <formula>80%</formula>
      <formula>100%</formula>
    </cfRule>
  </conditionalFormatting>
  <conditionalFormatting sqref="V20:Y20">
    <cfRule type="cellIs" dxfId="68" priority="52" operator="lessThan">
      <formula>0.6</formula>
    </cfRule>
    <cfRule type="cellIs" dxfId="67" priority="53" operator="between">
      <formula>60%</formula>
      <formula>79%</formula>
    </cfRule>
    <cfRule type="cellIs" dxfId="66" priority="54" operator="between">
      <formula>80%</formula>
      <formula>100%</formula>
    </cfRule>
  </conditionalFormatting>
  <conditionalFormatting sqref="V20:Y20">
    <cfRule type="cellIs" dxfId="65" priority="49" operator="lessThan">
      <formula>0.6</formula>
    </cfRule>
    <cfRule type="cellIs" dxfId="64" priority="50" operator="between">
      <formula>60%</formula>
      <formula>79%</formula>
    </cfRule>
    <cfRule type="cellIs" dxfId="63" priority="51" operator="between">
      <formula>80%</formula>
      <formula>100%</formula>
    </cfRule>
  </conditionalFormatting>
  <conditionalFormatting sqref="V20:Y20">
    <cfRule type="cellIs" dxfId="62" priority="46" operator="lessThan">
      <formula>0.6</formula>
    </cfRule>
    <cfRule type="cellIs" dxfId="61" priority="47" operator="between">
      <formula>60%</formula>
      <formula>79%</formula>
    </cfRule>
    <cfRule type="cellIs" dxfId="60" priority="48" operator="between">
      <formula>80%</formula>
      <formula>100%</formula>
    </cfRule>
  </conditionalFormatting>
  <conditionalFormatting sqref="V20:Y20">
    <cfRule type="cellIs" dxfId="59" priority="43" operator="lessThan">
      <formula>0.6</formula>
    </cfRule>
    <cfRule type="cellIs" dxfId="58" priority="44" operator="between">
      <formula>60%</formula>
      <formula>79%</formula>
    </cfRule>
    <cfRule type="cellIs" dxfId="57" priority="45" operator="between">
      <formula>80%</formula>
      <formula>100%</formula>
    </cfRule>
  </conditionalFormatting>
  <conditionalFormatting sqref="V20:Y20">
    <cfRule type="cellIs" dxfId="56" priority="40" operator="lessThan">
      <formula>0.6</formula>
    </cfRule>
    <cfRule type="cellIs" dxfId="55" priority="41" operator="between">
      <formula>60%</formula>
      <formula>79%</formula>
    </cfRule>
    <cfRule type="cellIs" dxfId="54" priority="42" operator="between">
      <formula>80%</formula>
      <formula>100%</formula>
    </cfRule>
  </conditionalFormatting>
  <conditionalFormatting sqref="V20:Y20">
    <cfRule type="cellIs" dxfId="53" priority="37" operator="lessThan">
      <formula>0.6</formula>
    </cfRule>
    <cfRule type="cellIs" dxfId="52" priority="38" operator="between">
      <formula>60%</formula>
      <formula>79%</formula>
    </cfRule>
    <cfRule type="cellIs" dxfId="51" priority="39" operator="between">
      <formula>80%</formula>
      <formula>100%</formula>
    </cfRule>
  </conditionalFormatting>
  <conditionalFormatting sqref="V20:Y20">
    <cfRule type="cellIs" dxfId="50" priority="34" operator="lessThan">
      <formula>0.6</formula>
    </cfRule>
    <cfRule type="cellIs" dxfId="49" priority="35" operator="between">
      <formula>60%</formula>
      <formula>79%</formula>
    </cfRule>
    <cfRule type="cellIs" dxfId="48" priority="36" operator="between">
      <formula>80%</formula>
      <formula>100%</formula>
    </cfRule>
  </conditionalFormatting>
  <conditionalFormatting sqref="V20:Y20">
    <cfRule type="cellIs" dxfId="47" priority="31" operator="lessThan">
      <formula>0.6</formula>
    </cfRule>
    <cfRule type="cellIs" dxfId="46" priority="32" operator="between">
      <formula>60%</formula>
      <formula>79%</formula>
    </cfRule>
    <cfRule type="cellIs" dxfId="45" priority="33" operator="between">
      <formula>80%</formula>
      <formula>100%</formula>
    </cfRule>
  </conditionalFormatting>
  <conditionalFormatting sqref="V20:Y20">
    <cfRule type="cellIs" dxfId="44" priority="28" operator="lessThan">
      <formula>0.6</formula>
    </cfRule>
    <cfRule type="cellIs" dxfId="43" priority="29" operator="between">
      <formula>60%</formula>
      <formula>79%</formula>
    </cfRule>
    <cfRule type="cellIs" dxfId="42" priority="30" operator="between">
      <formula>80%</formula>
      <formula>100%</formula>
    </cfRule>
  </conditionalFormatting>
  <conditionalFormatting sqref="V20:Y20">
    <cfRule type="cellIs" dxfId="41" priority="25" operator="lessThan">
      <formula>0.6</formula>
    </cfRule>
    <cfRule type="cellIs" dxfId="40" priority="26" operator="between">
      <formula>60%</formula>
      <formula>79%</formula>
    </cfRule>
    <cfRule type="cellIs" dxfId="39" priority="27" operator="between">
      <formula>80%</formula>
      <formula>100%</formula>
    </cfRule>
  </conditionalFormatting>
  <conditionalFormatting sqref="V20:Y20">
    <cfRule type="cellIs" dxfId="38" priority="22" operator="lessThan">
      <formula>0.6</formula>
    </cfRule>
    <cfRule type="cellIs" dxfId="37" priority="23" operator="between">
      <formula>60%</formula>
      <formula>79%</formula>
    </cfRule>
    <cfRule type="cellIs" dxfId="36" priority="24" operator="between">
      <formula>80%</formula>
      <formula>100%</formula>
    </cfRule>
  </conditionalFormatting>
  <conditionalFormatting sqref="V20:Y20">
    <cfRule type="cellIs" dxfId="35" priority="19" operator="lessThan">
      <formula>0.6</formula>
    </cfRule>
    <cfRule type="cellIs" dxfId="34" priority="20" operator="between">
      <formula>60%</formula>
      <formula>79%</formula>
    </cfRule>
    <cfRule type="cellIs" dxfId="33" priority="21" operator="between">
      <formula>80%</formula>
      <formula>100%</formula>
    </cfRule>
  </conditionalFormatting>
  <conditionalFormatting sqref="V20:Y20">
    <cfRule type="cellIs" dxfId="32" priority="16" operator="lessThan">
      <formula>0.6</formula>
    </cfRule>
    <cfRule type="cellIs" dxfId="31" priority="17" operator="between">
      <formula>60%</formula>
      <formula>79%</formula>
    </cfRule>
    <cfRule type="cellIs" dxfId="30" priority="18" operator="between">
      <formula>80%</formula>
      <formula>100%</formula>
    </cfRule>
  </conditionalFormatting>
  <conditionalFormatting sqref="V20:Y20">
    <cfRule type="cellIs" dxfId="29" priority="13" operator="lessThan">
      <formula>0.6</formula>
    </cfRule>
    <cfRule type="cellIs" dxfId="28" priority="14" operator="between">
      <formula>60%</formula>
      <formula>79%</formula>
    </cfRule>
    <cfRule type="cellIs" dxfId="27" priority="15" operator="between">
      <formula>80%</formula>
      <formula>100%</formula>
    </cfRule>
  </conditionalFormatting>
  <conditionalFormatting sqref="V20:Y20">
    <cfRule type="cellIs" dxfId="26" priority="10" operator="lessThan">
      <formula>0.6</formula>
    </cfRule>
    <cfRule type="cellIs" dxfId="25" priority="11" operator="between">
      <formula>60%</formula>
      <formula>79%</formula>
    </cfRule>
    <cfRule type="cellIs" dxfId="24" priority="12" operator="between">
      <formula>80%</formula>
      <formula>100%</formula>
    </cfRule>
  </conditionalFormatting>
  <conditionalFormatting sqref="V20:Y20">
    <cfRule type="cellIs" dxfId="23" priority="7" operator="lessThan">
      <formula>0.6</formula>
    </cfRule>
    <cfRule type="cellIs" dxfId="22" priority="8" operator="between">
      <formula>60%</formula>
      <formula>79%</formula>
    </cfRule>
    <cfRule type="cellIs" dxfId="21" priority="9" operator="between">
      <formula>80%</formula>
      <formula>100%</formula>
    </cfRule>
  </conditionalFormatting>
  <conditionalFormatting sqref="V20:Y20">
    <cfRule type="cellIs" dxfId="20" priority="4" operator="lessThan">
      <formula>0.6</formula>
    </cfRule>
    <cfRule type="cellIs" dxfId="19" priority="5" operator="between">
      <formula>60%</formula>
      <formula>79%</formula>
    </cfRule>
    <cfRule type="cellIs" dxfId="18" priority="6" operator="between">
      <formula>80%</formula>
      <formula>100%</formula>
    </cfRule>
  </conditionalFormatting>
  <conditionalFormatting sqref="V20:Y20">
    <cfRule type="cellIs" dxfId="17" priority="1" operator="lessThan">
      <formula>0.6</formula>
    </cfRule>
    <cfRule type="cellIs" dxfId="16" priority="2" operator="between">
      <formula>60%</formula>
      <formula>79%</formula>
    </cfRule>
    <cfRule type="cellIs" dxfId="15" priority="3" operator="between">
      <formula>80%</formula>
      <formula>100%</formula>
    </cfRule>
  </conditionalFormatting>
  <hyperlinks>
    <hyperlink ref="A1:D1" location="Inicio!A1" display="INICIO"/>
    <hyperlink ref="E1:H1" location="Inicio!A1" display="INICIO"/>
  </hyperlinks>
  <pageMargins left="0.7" right="0.7" top="0.75" bottom="0.75" header="0.3" footer="0.3"/>
  <pageSetup paperSize="9" orientation="portrait" r:id="rId1"/>
  <drawing r:id="rId2"/>
  <legacyDrawing r:id="rId3"/>
</worksheet>
</file>

<file path=xl/worksheets/sheet25.xml><?xml version="1.0" encoding="utf-8"?>
<worksheet xmlns="http://schemas.openxmlformats.org/spreadsheetml/2006/main" xmlns:r="http://schemas.openxmlformats.org/officeDocument/2006/relationships">
  <sheetPr>
    <tabColor rgb="FFFFC000"/>
  </sheetPr>
  <dimension ref="A1:AG36"/>
  <sheetViews>
    <sheetView topLeftCell="I4" zoomScaleNormal="100" workbookViewId="0">
      <selection activeCell="R26" sqref="R26"/>
    </sheetView>
  </sheetViews>
  <sheetFormatPr baseColWidth="10" defaultColWidth="11.44140625" defaultRowHeight="13.2"/>
  <cols>
    <col min="1" max="3" width="11.44140625" style="98"/>
    <col min="4" max="4" width="12.88671875" style="98" customWidth="1"/>
    <col min="5" max="5" width="20.44140625" style="98" customWidth="1"/>
    <col min="6" max="6" width="15.109375" style="98" customWidth="1"/>
    <col min="7" max="7" width="16.88671875" style="98" customWidth="1"/>
    <col min="8" max="8" width="11.44140625" style="98"/>
    <col min="9" max="9" width="31.88671875" style="98" customWidth="1"/>
    <col min="10" max="10" width="21.88671875" style="98" customWidth="1"/>
    <col min="11" max="11" width="24.33203125" style="98" customWidth="1"/>
    <col min="12" max="12" width="21.44140625" style="98" customWidth="1"/>
    <col min="13" max="13" width="17.5546875" style="98" customWidth="1"/>
    <col min="14" max="14" width="11.44140625" style="98"/>
    <col min="15" max="15" width="15.44140625" style="98" customWidth="1"/>
    <col min="16" max="16" width="11.44140625" style="98" customWidth="1"/>
    <col min="17" max="17" width="11.5546875" style="98" customWidth="1"/>
    <col min="18" max="18" width="11.44140625" style="98" customWidth="1"/>
    <col min="19" max="19" width="11.5546875" style="98" customWidth="1"/>
    <col min="20" max="20" width="11.44140625" style="98" customWidth="1"/>
    <col min="21" max="21" width="14" style="98" customWidth="1"/>
    <col min="22" max="22" width="12" style="98" customWidth="1"/>
    <col min="23" max="23" width="14.33203125" style="98" customWidth="1"/>
    <col min="24" max="24" width="17.6640625" style="98" customWidth="1"/>
    <col min="25" max="25" width="19" style="98" customWidth="1"/>
    <col min="26" max="26" width="18.5546875" style="98" customWidth="1"/>
    <col min="27" max="28" width="13.44140625" style="98" customWidth="1"/>
    <col min="29" max="29" width="135" style="98" customWidth="1"/>
    <col min="30" max="30" width="46.6640625" style="98" customWidth="1"/>
    <col min="31" max="31" width="19.44140625" style="98" customWidth="1"/>
    <col min="32" max="32" width="27.33203125" style="98" customWidth="1"/>
    <col min="33" max="33" width="27.6640625" style="98" customWidth="1"/>
    <col min="34" max="16384" width="11.44140625" style="98"/>
  </cols>
  <sheetData>
    <row r="1" spans="1:33" ht="40.5" customHeight="1">
      <c r="A1" s="826" t="s">
        <v>479</v>
      </c>
      <c r="B1" s="866"/>
      <c r="C1" s="866"/>
      <c r="D1" s="866"/>
    </row>
    <row r="2" spans="1:33" ht="44.25" customHeight="1">
      <c r="A2" s="853" t="s">
        <v>670</v>
      </c>
      <c r="B2" s="853" t="s">
        <v>668</v>
      </c>
      <c r="C2" s="853" t="s">
        <v>340</v>
      </c>
      <c r="D2" s="853" t="s">
        <v>0</v>
      </c>
      <c r="E2" s="853" t="s">
        <v>654</v>
      </c>
      <c r="F2" s="853" t="s">
        <v>652</v>
      </c>
      <c r="G2" s="853" t="s">
        <v>1</v>
      </c>
      <c r="H2" s="853" t="s">
        <v>645</v>
      </c>
      <c r="I2" s="853" t="s">
        <v>655</v>
      </c>
      <c r="J2" s="853" t="s">
        <v>340</v>
      </c>
      <c r="K2" s="853" t="s">
        <v>685</v>
      </c>
      <c r="L2" s="874" t="s">
        <v>432</v>
      </c>
      <c r="M2" s="853" t="s">
        <v>2</v>
      </c>
      <c r="N2" s="877" t="s">
        <v>3</v>
      </c>
      <c r="O2" s="877"/>
      <c r="P2" s="877"/>
      <c r="Q2" s="877"/>
      <c r="R2" s="877"/>
      <c r="S2" s="877"/>
      <c r="T2" s="877"/>
      <c r="U2" s="135"/>
      <c r="V2" s="818" t="s">
        <v>1007</v>
      </c>
      <c r="W2" s="819"/>
      <c r="X2" s="819"/>
      <c r="Y2" s="819"/>
      <c r="Z2" s="820"/>
      <c r="AD2" s="653" t="s">
        <v>1004</v>
      </c>
      <c r="AE2" s="948" t="s">
        <v>570</v>
      </c>
      <c r="AF2" s="948"/>
      <c r="AG2" s="948"/>
    </row>
    <row r="3" spans="1:33" ht="63.6" customHeight="1">
      <c r="A3" s="853"/>
      <c r="B3" s="853"/>
      <c r="C3" s="853"/>
      <c r="D3" s="853"/>
      <c r="E3" s="853"/>
      <c r="F3" s="853"/>
      <c r="G3" s="853"/>
      <c r="H3" s="853"/>
      <c r="I3" s="853"/>
      <c r="J3" s="853"/>
      <c r="K3" s="853"/>
      <c r="L3" s="874"/>
      <c r="M3" s="853"/>
      <c r="N3" s="426" t="s">
        <v>143</v>
      </c>
      <c r="O3" s="426" t="s">
        <v>145</v>
      </c>
      <c r="P3" s="426" t="s">
        <v>144</v>
      </c>
      <c r="Q3" s="426" t="s">
        <v>146</v>
      </c>
      <c r="R3" s="426" t="s">
        <v>147</v>
      </c>
      <c r="S3" s="426" t="s">
        <v>148</v>
      </c>
      <c r="T3" s="426" t="s">
        <v>149</v>
      </c>
      <c r="U3" s="426" t="s">
        <v>460</v>
      </c>
      <c r="V3" s="426" t="s">
        <v>453</v>
      </c>
      <c r="W3" s="426" t="s">
        <v>454</v>
      </c>
      <c r="X3" s="426" t="s">
        <v>455</v>
      </c>
      <c r="Y3" s="426" t="s">
        <v>456</v>
      </c>
      <c r="Z3" s="426" t="s">
        <v>457</v>
      </c>
      <c r="AD3" s="651" t="s">
        <v>1005</v>
      </c>
      <c r="AE3" s="650" t="s">
        <v>573</v>
      </c>
      <c r="AF3" s="571" t="s">
        <v>572</v>
      </c>
      <c r="AG3" s="571" t="s">
        <v>571</v>
      </c>
    </row>
    <row r="4" spans="1:33" ht="108.75" customHeight="1">
      <c r="A4" s="791" t="s">
        <v>973</v>
      </c>
      <c r="B4" s="804" t="s">
        <v>4</v>
      </c>
      <c r="C4" s="804" t="s">
        <v>5</v>
      </c>
      <c r="D4" s="804" t="s">
        <v>319</v>
      </c>
      <c r="E4" s="526" t="s">
        <v>7</v>
      </c>
      <c r="F4" s="526" t="s">
        <v>8</v>
      </c>
      <c r="G4" s="453">
        <v>0.95</v>
      </c>
      <c r="H4" s="457">
        <v>1</v>
      </c>
      <c r="I4" s="526" t="s">
        <v>634</v>
      </c>
      <c r="J4" s="507" t="s">
        <v>766</v>
      </c>
      <c r="K4" s="507" t="s">
        <v>921</v>
      </c>
      <c r="L4" s="874"/>
      <c r="M4" s="432" t="s">
        <v>129</v>
      </c>
      <c r="N4" s="84">
        <v>1</v>
      </c>
      <c r="O4" s="602"/>
      <c r="P4" s="84">
        <v>1</v>
      </c>
      <c r="Q4" s="602"/>
      <c r="R4" s="84">
        <v>1</v>
      </c>
      <c r="S4" s="602"/>
      <c r="T4" s="84">
        <v>1</v>
      </c>
      <c r="U4" s="642"/>
      <c r="V4" s="95">
        <f>IFERROR((O4*100%)/N4,"-")</f>
        <v>0</v>
      </c>
      <c r="W4" s="95">
        <f>IFERROR((Q4*100%)/P4,"-")</f>
        <v>0</v>
      </c>
      <c r="X4" s="95">
        <f>IFERROR((S4*100%)/R4,"-")</f>
        <v>0</v>
      </c>
      <c r="Y4" s="95">
        <f>IFERROR((U4*100%)/T4,"-")</f>
        <v>0</v>
      </c>
      <c r="Z4" s="95">
        <f>IFERROR(AVERAGE(V4:Y4),"-")</f>
        <v>0</v>
      </c>
      <c r="AD4" s="101"/>
      <c r="AE4" s="278"/>
      <c r="AF4" s="195"/>
      <c r="AG4" s="195"/>
    </row>
    <row r="5" spans="1:33" ht="108.75" customHeight="1">
      <c r="A5" s="792"/>
      <c r="B5" s="805"/>
      <c r="C5" s="805"/>
      <c r="D5" s="805"/>
      <c r="E5" s="736" t="s">
        <v>6</v>
      </c>
      <c r="F5" s="734" t="s">
        <v>764</v>
      </c>
      <c r="G5" s="453">
        <v>0.45</v>
      </c>
      <c r="H5" s="457">
        <v>0.8</v>
      </c>
      <c r="I5" s="734" t="s">
        <v>1046</v>
      </c>
      <c r="J5" s="733" t="s">
        <v>765</v>
      </c>
      <c r="K5" s="733" t="s">
        <v>763</v>
      </c>
      <c r="L5" s="874"/>
      <c r="M5" s="734" t="s">
        <v>129</v>
      </c>
      <c r="N5" s="84">
        <v>1</v>
      </c>
      <c r="O5" s="602"/>
      <c r="P5" s="84">
        <v>1</v>
      </c>
      <c r="Q5" s="602"/>
      <c r="R5" s="84">
        <v>1</v>
      </c>
      <c r="S5" s="602"/>
      <c r="T5" s="84">
        <v>1</v>
      </c>
      <c r="U5" s="642"/>
      <c r="V5" s="95">
        <f>IFERROR((O5*100%)/N5,"-")</f>
        <v>0</v>
      </c>
      <c r="W5" s="95">
        <f>IFERROR((Q5*100%)/P5,"-")</f>
        <v>0</v>
      </c>
      <c r="X5" s="95">
        <f>IFERROR((S5*100%)/R5,"-")</f>
        <v>0</v>
      </c>
      <c r="Y5" s="95">
        <f>IFERROR((U5*100%)/T5,"-")</f>
        <v>0</v>
      </c>
      <c r="Z5" s="95">
        <f>IFERROR(AVERAGE(V5:Y5),"-")</f>
        <v>0</v>
      </c>
      <c r="AD5" s="101"/>
      <c r="AE5" s="278"/>
      <c r="AF5" s="195"/>
      <c r="AG5" s="195"/>
    </row>
    <row r="6" spans="1:33" ht="89.25" customHeight="1">
      <c r="A6" s="792"/>
      <c r="B6" s="805"/>
      <c r="C6" s="805"/>
      <c r="D6" s="805"/>
      <c r="E6" s="526" t="s">
        <v>10</v>
      </c>
      <c r="F6" s="526" t="s">
        <v>11</v>
      </c>
      <c r="G6" s="453">
        <v>0.8</v>
      </c>
      <c r="H6" s="457">
        <v>0.9</v>
      </c>
      <c r="I6" s="526" t="s">
        <v>179</v>
      </c>
      <c r="J6" s="526" t="s">
        <v>770</v>
      </c>
      <c r="K6" s="526" t="s">
        <v>950</v>
      </c>
      <c r="L6" s="874"/>
      <c r="M6" s="432" t="s">
        <v>425</v>
      </c>
      <c r="N6" s="84">
        <v>1</v>
      </c>
      <c r="O6" s="602"/>
      <c r="P6" s="84">
        <v>1</v>
      </c>
      <c r="Q6" s="602"/>
      <c r="R6" s="84">
        <v>1</v>
      </c>
      <c r="S6" s="602"/>
      <c r="T6" s="84">
        <v>1</v>
      </c>
      <c r="U6" s="642"/>
      <c r="V6" s="95">
        <f t="shared" ref="V6:V25" si="0">IFERROR((O6*100%)/N6,"-")</f>
        <v>0</v>
      </c>
      <c r="W6" s="95">
        <f t="shared" ref="W6:W22" si="1">IFERROR((Q6*100%)/P6,"-")</f>
        <v>0</v>
      </c>
      <c r="X6" s="95">
        <f t="shared" ref="X6:X25" si="2">IFERROR((S6*100%)/R6,"-")</f>
        <v>0</v>
      </c>
      <c r="Y6" s="95">
        <f t="shared" ref="Y6:Y25" si="3">IFERROR((U6*100%)/T6,"-")</f>
        <v>0</v>
      </c>
      <c r="Z6" s="95">
        <f t="shared" ref="Z6:Z23" si="4">IFERROR(AVERAGE(V6:Y6),"-")</f>
        <v>0</v>
      </c>
      <c r="AD6" s="101"/>
      <c r="AE6" s="285"/>
      <c r="AF6" s="195"/>
      <c r="AG6" s="195"/>
    </row>
    <row r="7" spans="1:33" ht="85.5" customHeight="1">
      <c r="A7" s="792"/>
      <c r="B7" s="805"/>
      <c r="C7" s="805"/>
      <c r="D7" s="805"/>
      <c r="E7" s="520" t="s">
        <v>889</v>
      </c>
      <c r="F7" s="520" t="s">
        <v>17</v>
      </c>
      <c r="G7" s="525">
        <v>0.43</v>
      </c>
      <c r="H7" s="525">
        <v>0.6</v>
      </c>
      <c r="I7" s="520" t="s">
        <v>976</v>
      </c>
      <c r="J7" s="520" t="s">
        <v>901</v>
      </c>
      <c r="K7" s="520" t="s">
        <v>902</v>
      </c>
      <c r="L7" s="874"/>
      <c r="M7" s="432" t="s">
        <v>130</v>
      </c>
      <c r="N7" s="84">
        <v>1</v>
      </c>
      <c r="O7" s="602"/>
      <c r="P7" s="84">
        <v>1</v>
      </c>
      <c r="Q7" s="602"/>
      <c r="R7" s="84">
        <v>1</v>
      </c>
      <c r="S7" s="602"/>
      <c r="T7" s="84">
        <v>1</v>
      </c>
      <c r="U7" s="642"/>
      <c r="V7" s="95">
        <f t="shared" si="0"/>
        <v>0</v>
      </c>
      <c r="W7" s="95">
        <f t="shared" si="1"/>
        <v>0</v>
      </c>
      <c r="X7" s="95">
        <f t="shared" si="2"/>
        <v>0</v>
      </c>
      <c r="Y7" s="95">
        <f t="shared" si="3"/>
        <v>0</v>
      </c>
      <c r="Z7" s="95">
        <f t="shared" si="4"/>
        <v>0</v>
      </c>
      <c r="AD7" s="101"/>
      <c r="AE7" s="285"/>
      <c r="AF7" s="195"/>
      <c r="AG7" s="227"/>
    </row>
    <row r="8" spans="1:33" ht="96" customHeight="1">
      <c r="A8" s="792"/>
      <c r="B8" s="805"/>
      <c r="C8" s="805"/>
      <c r="D8" s="805"/>
      <c r="E8" s="526" t="s">
        <v>21</v>
      </c>
      <c r="F8" s="526" t="s">
        <v>22</v>
      </c>
      <c r="G8" s="48">
        <v>0.56000000000000005</v>
      </c>
      <c r="H8" s="457">
        <v>0.5</v>
      </c>
      <c r="I8" s="526" t="s">
        <v>182</v>
      </c>
      <c r="J8" s="526" t="s">
        <v>926</v>
      </c>
      <c r="K8" s="526" t="s">
        <v>925</v>
      </c>
      <c r="L8" s="874"/>
      <c r="M8" s="428" t="s">
        <v>130</v>
      </c>
      <c r="N8" s="84">
        <v>1</v>
      </c>
      <c r="O8" s="602"/>
      <c r="P8" s="84">
        <v>1</v>
      </c>
      <c r="Q8" s="602"/>
      <c r="R8" s="84">
        <v>1</v>
      </c>
      <c r="S8" s="602"/>
      <c r="T8" s="84">
        <v>1</v>
      </c>
      <c r="U8" s="642"/>
      <c r="V8" s="95">
        <f t="shared" si="0"/>
        <v>0</v>
      </c>
      <c r="W8" s="95">
        <f t="shared" si="1"/>
        <v>0</v>
      </c>
      <c r="X8" s="95">
        <f t="shared" si="2"/>
        <v>0</v>
      </c>
      <c r="Y8" s="95">
        <f t="shared" si="3"/>
        <v>0</v>
      </c>
      <c r="Z8" s="95">
        <f t="shared" si="4"/>
        <v>0</v>
      </c>
      <c r="AD8" s="101"/>
      <c r="AE8" s="285"/>
      <c r="AF8" s="195"/>
      <c r="AG8" s="227"/>
    </row>
    <row r="9" spans="1:33" ht="96.75" customHeight="1">
      <c r="A9" s="878" t="s">
        <v>31</v>
      </c>
      <c r="B9" s="865" t="s">
        <v>28</v>
      </c>
      <c r="C9" s="865" t="s">
        <v>29</v>
      </c>
      <c r="D9" s="865" t="s">
        <v>438</v>
      </c>
      <c r="E9" s="521" t="s">
        <v>30</v>
      </c>
      <c r="F9" s="527" t="s">
        <v>951</v>
      </c>
      <c r="G9" s="523">
        <v>1</v>
      </c>
      <c r="H9" s="522">
        <v>1</v>
      </c>
      <c r="I9" s="529" t="s">
        <v>153</v>
      </c>
      <c r="J9" s="529" t="s">
        <v>960</v>
      </c>
      <c r="K9" s="529" t="s">
        <v>979</v>
      </c>
      <c r="L9" s="874"/>
      <c r="M9" s="438" t="s">
        <v>129</v>
      </c>
      <c r="N9" s="85">
        <v>1</v>
      </c>
      <c r="O9" s="603"/>
      <c r="P9" s="85">
        <v>1</v>
      </c>
      <c r="Q9" s="603"/>
      <c r="R9" s="85">
        <v>1</v>
      </c>
      <c r="S9" s="603"/>
      <c r="T9" s="157">
        <v>1</v>
      </c>
      <c r="U9" s="643"/>
      <c r="V9" s="95">
        <f t="shared" si="0"/>
        <v>0</v>
      </c>
      <c r="W9" s="95">
        <f t="shared" si="1"/>
        <v>0</v>
      </c>
      <c r="X9" s="95">
        <f t="shared" si="2"/>
        <v>0</v>
      </c>
      <c r="Y9" s="95">
        <f t="shared" si="3"/>
        <v>0</v>
      </c>
      <c r="Z9" s="95">
        <f t="shared" si="4"/>
        <v>0</v>
      </c>
      <c r="AD9" s="101"/>
      <c r="AE9" s="285"/>
      <c r="AF9" s="195"/>
      <c r="AG9" s="195"/>
    </row>
    <row r="10" spans="1:33" ht="84" customHeight="1">
      <c r="A10" s="878"/>
      <c r="B10" s="865"/>
      <c r="C10" s="865"/>
      <c r="D10" s="865"/>
      <c r="E10" s="429" t="s">
        <v>35</v>
      </c>
      <c r="F10" s="437" t="s">
        <v>36</v>
      </c>
      <c r="G10" s="430">
        <v>0.5</v>
      </c>
      <c r="H10" s="431">
        <v>0.7</v>
      </c>
      <c r="I10" s="430" t="s">
        <v>187</v>
      </c>
      <c r="J10" s="438" t="s">
        <v>427</v>
      </c>
      <c r="K10" s="438" t="s">
        <v>187</v>
      </c>
      <c r="L10" s="874"/>
      <c r="M10" s="438" t="s">
        <v>129</v>
      </c>
      <c r="N10" s="86">
        <v>1</v>
      </c>
      <c r="O10" s="602"/>
      <c r="P10" s="86">
        <v>1</v>
      </c>
      <c r="Q10" s="602"/>
      <c r="R10" s="86">
        <v>1</v>
      </c>
      <c r="S10" s="602"/>
      <c r="T10" s="158">
        <v>1</v>
      </c>
      <c r="U10" s="642"/>
      <c r="V10" s="95">
        <f t="shared" si="0"/>
        <v>0</v>
      </c>
      <c r="W10" s="95">
        <f t="shared" si="1"/>
        <v>0</v>
      </c>
      <c r="X10" s="95">
        <f t="shared" si="2"/>
        <v>0</v>
      </c>
      <c r="Y10" s="95">
        <f t="shared" si="3"/>
        <v>0</v>
      </c>
      <c r="Z10" s="95">
        <f t="shared" si="4"/>
        <v>0</v>
      </c>
      <c r="AD10" s="101"/>
      <c r="AE10" s="285"/>
      <c r="AF10" s="195"/>
      <c r="AG10" s="195"/>
    </row>
    <row r="11" spans="1:33" ht="80.25" customHeight="1">
      <c r="A11" s="878"/>
      <c r="B11" s="865"/>
      <c r="C11" s="865"/>
      <c r="D11" s="865"/>
      <c r="E11" s="429" t="s">
        <v>37</v>
      </c>
      <c r="F11" s="437" t="s">
        <v>36</v>
      </c>
      <c r="G11" s="430">
        <v>0.6</v>
      </c>
      <c r="H11" s="431">
        <v>0.8</v>
      </c>
      <c r="I11" s="430" t="s">
        <v>188</v>
      </c>
      <c r="J11" s="438" t="s">
        <v>428</v>
      </c>
      <c r="K11" s="438" t="s">
        <v>188</v>
      </c>
      <c r="L11" s="874"/>
      <c r="M11" s="438" t="s">
        <v>129</v>
      </c>
      <c r="N11" s="86">
        <v>1</v>
      </c>
      <c r="O11" s="602"/>
      <c r="P11" s="86">
        <v>1</v>
      </c>
      <c r="Q11" s="602"/>
      <c r="R11" s="86">
        <v>1</v>
      </c>
      <c r="S11" s="602"/>
      <c r="T11" s="158">
        <v>1</v>
      </c>
      <c r="U11" s="642"/>
      <c r="V11" s="95">
        <f t="shared" si="0"/>
        <v>0</v>
      </c>
      <c r="W11" s="95">
        <f t="shared" si="1"/>
        <v>0</v>
      </c>
      <c r="X11" s="95">
        <f t="shared" si="2"/>
        <v>0</v>
      </c>
      <c r="Y11" s="95">
        <f t="shared" si="3"/>
        <v>0</v>
      </c>
      <c r="Z11" s="95">
        <f t="shared" si="4"/>
        <v>0</v>
      </c>
      <c r="AD11" s="101"/>
      <c r="AE11" s="285"/>
      <c r="AF11" s="195"/>
      <c r="AG11" s="227"/>
    </row>
    <row r="12" spans="1:33" ht="85.5" customHeight="1">
      <c r="A12" s="878"/>
      <c r="B12" s="865"/>
      <c r="C12" s="865"/>
      <c r="D12" s="865"/>
      <c r="E12" s="521" t="s">
        <v>38</v>
      </c>
      <c r="F12" s="527" t="s">
        <v>39</v>
      </c>
      <c r="G12" s="523">
        <v>0.7</v>
      </c>
      <c r="H12" s="522">
        <v>0.8</v>
      </c>
      <c r="I12" s="523" t="s">
        <v>189</v>
      </c>
      <c r="J12" s="529" t="s">
        <v>937</v>
      </c>
      <c r="K12" s="529" t="s">
        <v>938</v>
      </c>
      <c r="L12" s="874"/>
      <c r="M12" s="529" t="s">
        <v>129</v>
      </c>
      <c r="N12" s="86">
        <v>1</v>
      </c>
      <c r="O12" s="602"/>
      <c r="P12" s="86">
        <v>1</v>
      </c>
      <c r="Q12" s="602"/>
      <c r="R12" s="86">
        <v>1</v>
      </c>
      <c r="S12" s="602"/>
      <c r="T12" s="158">
        <v>1</v>
      </c>
      <c r="U12" s="642"/>
      <c r="V12" s="95">
        <f t="shared" ref="V12" si="5">IFERROR((O12*100%)/N12,"-")</f>
        <v>0</v>
      </c>
      <c r="W12" s="95">
        <f t="shared" ref="W12" si="6">IFERROR((Q12*100%)/P12,"-")</f>
        <v>0</v>
      </c>
      <c r="X12" s="95">
        <f t="shared" ref="X12" si="7">IFERROR((S12*100%)/R12,"-")</f>
        <v>0</v>
      </c>
      <c r="Y12" s="95">
        <f t="shared" ref="Y12" si="8">IFERROR((U12*100%)/T12,"-")</f>
        <v>0</v>
      </c>
      <c r="Z12" s="95">
        <f t="shared" ref="Z12" si="9">IFERROR(AVERAGE(V12:Y12),"-")</f>
        <v>0</v>
      </c>
      <c r="AD12" s="101"/>
      <c r="AE12" s="316"/>
      <c r="AF12" s="195"/>
      <c r="AG12" s="195"/>
    </row>
    <row r="13" spans="1:33" ht="110.25" customHeight="1">
      <c r="A13" s="878"/>
      <c r="B13" s="865"/>
      <c r="C13" s="865"/>
      <c r="D13" s="865"/>
      <c r="E13" s="429" t="s">
        <v>42</v>
      </c>
      <c r="F13" s="437" t="s">
        <v>43</v>
      </c>
      <c r="G13" s="430">
        <v>0.9</v>
      </c>
      <c r="H13" s="431">
        <v>0.9</v>
      </c>
      <c r="I13" s="430" t="s">
        <v>190</v>
      </c>
      <c r="J13" s="438" t="s">
        <v>45</v>
      </c>
      <c r="K13" s="438" t="s">
        <v>186</v>
      </c>
      <c r="L13" s="874"/>
      <c r="M13" s="430" t="s">
        <v>129</v>
      </c>
      <c r="N13" s="86">
        <v>0.9</v>
      </c>
      <c r="O13" s="602"/>
      <c r="P13" s="86">
        <v>0.9</v>
      </c>
      <c r="Q13" s="602"/>
      <c r="R13" s="86">
        <v>0.9</v>
      </c>
      <c r="S13" s="602"/>
      <c r="T13" s="158">
        <v>0.9</v>
      </c>
      <c r="U13" s="642"/>
      <c r="V13" s="95">
        <f t="shared" si="0"/>
        <v>0</v>
      </c>
      <c r="W13" s="95">
        <f t="shared" si="1"/>
        <v>0</v>
      </c>
      <c r="X13" s="95">
        <f t="shared" si="2"/>
        <v>0</v>
      </c>
      <c r="Y13" s="95">
        <f t="shared" si="3"/>
        <v>0</v>
      </c>
      <c r="Z13" s="95">
        <f t="shared" si="4"/>
        <v>0</v>
      </c>
      <c r="AD13" s="101"/>
      <c r="AE13" s="285"/>
      <c r="AF13" s="195"/>
      <c r="AG13" s="278"/>
    </row>
    <row r="14" spans="1:33" ht="96" customHeight="1">
      <c r="A14" s="878"/>
      <c r="B14" s="865"/>
      <c r="C14" s="891" t="s">
        <v>46</v>
      </c>
      <c r="D14" s="892"/>
      <c r="E14" s="429" t="s">
        <v>619</v>
      </c>
      <c r="F14" s="437" t="s">
        <v>620</v>
      </c>
      <c r="G14" s="437">
        <v>0.8</v>
      </c>
      <c r="H14" s="430">
        <v>0.9</v>
      </c>
      <c r="I14" s="437" t="s">
        <v>657</v>
      </c>
      <c r="J14" s="430" t="s">
        <v>536</v>
      </c>
      <c r="K14" s="430" t="s">
        <v>485</v>
      </c>
      <c r="L14" s="874"/>
      <c r="M14" s="430" t="s">
        <v>129</v>
      </c>
      <c r="N14" s="86">
        <v>1</v>
      </c>
      <c r="O14" s="602"/>
      <c r="P14" s="86">
        <v>1</v>
      </c>
      <c r="Q14" s="602"/>
      <c r="R14" s="86">
        <v>1</v>
      </c>
      <c r="S14" s="602"/>
      <c r="T14" s="86">
        <v>1</v>
      </c>
      <c r="U14" s="644"/>
      <c r="V14" s="95">
        <f t="shared" si="0"/>
        <v>0</v>
      </c>
      <c r="W14" s="95">
        <f t="shared" si="1"/>
        <v>0</v>
      </c>
      <c r="X14" s="95">
        <f t="shared" si="2"/>
        <v>0</v>
      </c>
      <c r="Y14" s="95">
        <f t="shared" si="3"/>
        <v>0</v>
      </c>
      <c r="Z14" s="95">
        <f t="shared" si="4"/>
        <v>0</v>
      </c>
      <c r="AD14" s="101"/>
      <c r="AE14" s="316"/>
      <c r="AF14" s="195"/>
      <c r="AG14" s="195"/>
    </row>
    <row r="15" spans="1:33" ht="53.25" customHeight="1">
      <c r="A15" s="878"/>
      <c r="B15" s="865"/>
      <c r="C15" s="865" t="s">
        <v>49</v>
      </c>
      <c r="D15" s="879" t="s">
        <v>320</v>
      </c>
      <c r="E15" s="865" t="s">
        <v>50</v>
      </c>
      <c r="F15" s="865" t="s">
        <v>51</v>
      </c>
      <c r="G15" s="880">
        <v>0.9</v>
      </c>
      <c r="H15" s="881">
        <v>0.9</v>
      </c>
      <c r="I15" s="834" t="s">
        <v>563</v>
      </c>
      <c r="J15" s="437" t="s">
        <v>52</v>
      </c>
      <c r="K15" s="438" t="s">
        <v>53</v>
      </c>
      <c r="L15" s="874"/>
      <c r="M15" s="438" t="s">
        <v>131</v>
      </c>
      <c r="N15" s="86">
        <v>1</v>
      </c>
      <c r="O15" s="602"/>
      <c r="P15" s="86">
        <v>0</v>
      </c>
      <c r="Q15" s="602"/>
      <c r="R15" s="86">
        <v>0</v>
      </c>
      <c r="S15" s="602"/>
      <c r="T15" s="86">
        <v>0</v>
      </c>
      <c r="U15" s="614"/>
      <c r="V15" s="95">
        <f t="shared" si="0"/>
        <v>0</v>
      </c>
      <c r="W15" s="95" t="str">
        <f t="shared" si="1"/>
        <v>-</v>
      </c>
      <c r="X15" s="95" t="str">
        <f t="shared" si="2"/>
        <v>-</v>
      </c>
      <c r="Y15" s="95" t="str">
        <f t="shared" si="3"/>
        <v>-</v>
      </c>
      <c r="Z15" s="95">
        <f t="shared" si="4"/>
        <v>0</v>
      </c>
      <c r="AA15" s="37"/>
      <c r="AB15" s="37"/>
      <c r="AC15" s="37"/>
      <c r="AD15" s="101"/>
      <c r="AE15" s="316"/>
      <c r="AF15" s="195"/>
      <c r="AG15" s="227"/>
    </row>
    <row r="16" spans="1:33" ht="61.5" customHeight="1">
      <c r="A16" s="878"/>
      <c r="B16" s="865"/>
      <c r="C16" s="865"/>
      <c r="D16" s="879"/>
      <c r="E16" s="865"/>
      <c r="F16" s="865"/>
      <c r="G16" s="880"/>
      <c r="H16" s="881"/>
      <c r="I16" s="835"/>
      <c r="J16" s="437" t="s">
        <v>542</v>
      </c>
      <c r="K16" s="438" t="s">
        <v>541</v>
      </c>
      <c r="L16" s="874"/>
      <c r="M16" s="438" t="s">
        <v>129</v>
      </c>
      <c r="N16" s="86">
        <v>0</v>
      </c>
      <c r="O16" s="602"/>
      <c r="P16" s="86">
        <v>0.75</v>
      </c>
      <c r="Q16" s="602"/>
      <c r="R16" s="86">
        <v>0.8</v>
      </c>
      <c r="S16" s="602"/>
      <c r="T16" s="86">
        <v>0.9</v>
      </c>
      <c r="U16" s="614"/>
      <c r="V16" s="95" t="str">
        <f t="shared" si="0"/>
        <v>-</v>
      </c>
      <c r="W16" s="95">
        <f t="shared" si="1"/>
        <v>0</v>
      </c>
      <c r="X16" s="95">
        <f t="shared" si="2"/>
        <v>0</v>
      </c>
      <c r="Y16" s="95">
        <f t="shared" si="3"/>
        <v>0</v>
      </c>
      <c r="Z16" s="95">
        <f t="shared" si="4"/>
        <v>0</v>
      </c>
      <c r="AA16" s="37"/>
      <c r="AB16" s="37"/>
      <c r="AC16" s="37"/>
      <c r="AD16" s="101"/>
      <c r="AE16" s="285"/>
      <c r="AF16" s="195"/>
      <c r="AG16" s="227"/>
    </row>
    <row r="17" spans="1:33" ht="92.4" customHeight="1">
      <c r="A17" s="791" t="s">
        <v>873</v>
      </c>
      <c r="B17" s="894" t="s">
        <v>440</v>
      </c>
      <c r="C17" s="894" t="s">
        <v>441</v>
      </c>
      <c r="D17" s="894" t="s">
        <v>442</v>
      </c>
      <c r="E17" s="894" t="s">
        <v>846</v>
      </c>
      <c r="F17" s="1080">
        <v>0.89</v>
      </c>
      <c r="G17" s="1080">
        <v>0.88</v>
      </c>
      <c r="H17" s="1080">
        <v>0.89</v>
      </c>
      <c r="I17" s="919" t="s">
        <v>67</v>
      </c>
      <c r="J17" s="894" t="s">
        <v>639</v>
      </c>
      <c r="K17" s="427" t="s">
        <v>857</v>
      </c>
      <c r="L17" s="874"/>
      <c r="M17" s="427" t="s">
        <v>136</v>
      </c>
      <c r="N17" s="88">
        <v>1</v>
      </c>
      <c r="O17" s="605"/>
      <c r="P17" s="90">
        <v>0</v>
      </c>
      <c r="Q17" s="619"/>
      <c r="R17" s="128">
        <v>1</v>
      </c>
      <c r="S17" s="633"/>
      <c r="T17" s="162">
        <v>0</v>
      </c>
      <c r="U17" s="686"/>
      <c r="V17" s="95">
        <f t="shared" si="0"/>
        <v>0</v>
      </c>
      <c r="W17" s="95" t="str">
        <f t="shared" si="1"/>
        <v>-</v>
      </c>
      <c r="X17" s="95">
        <f t="shared" si="2"/>
        <v>0</v>
      </c>
      <c r="Y17" s="95" t="str">
        <f t="shared" si="3"/>
        <v>-</v>
      </c>
      <c r="Z17" s="95">
        <f t="shared" si="4"/>
        <v>0</v>
      </c>
      <c r="AD17" s="101"/>
      <c r="AE17" s="285"/>
      <c r="AF17" s="195"/>
      <c r="AG17" s="195"/>
    </row>
    <row r="18" spans="1:33" ht="66" customHeight="1">
      <c r="A18" s="792"/>
      <c r="B18" s="895"/>
      <c r="C18" s="895"/>
      <c r="D18" s="895"/>
      <c r="E18" s="895"/>
      <c r="F18" s="1081"/>
      <c r="G18" s="1081"/>
      <c r="H18" s="1081"/>
      <c r="I18" s="928"/>
      <c r="J18" s="895"/>
      <c r="K18" s="427" t="s">
        <v>858</v>
      </c>
      <c r="L18" s="874"/>
      <c r="M18" s="427" t="s">
        <v>136</v>
      </c>
      <c r="N18" s="88">
        <v>1</v>
      </c>
      <c r="O18" s="605"/>
      <c r="P18" s="90">
        <v>1</v>
      </c>
      <c r="Q18" s="619"/>
      <c r="R18" s="128">
        <v>1</v>
      </c>
      <c r="S18" s="611"/>
      <c r="T18" s="162">
        <v>1</v>
      </c>
      <c r="U18" s="686"/>
      <c r="V18" s="95">
        <f t="shared" si="0"/>
        <v>0</v>
      </c>
      <c r="W18" s="95">
        <f t="shared" si="1"/>
        <v>0</v>
      </c>
      <c r="X18" s="95">
        <f t="shared" si="2"/>
        <v>0</v>
      </c>
      <c r="Y18" s="95">
        <f t="shared" si="3"/>
        <v>0</v>
      </c>
      <c r="Z18" s="95">
        <f t="shared" si="4"/>
        <v>0</v>
      </c>
      <c r="AD18" s="101"/>
      <c r="AE18" s="285"/>
      <c r="AF18" s="195"/>
      <c r="AG18" s="195"/>
    </row>
    <row r="19" spans="1:33" ht="63" customHeight="1">
      <c r="A19" s="792"/>
      <c r="B19" s="895"/>
      <c r="C19" s="895"/>
      <c r="D19" s="895"/>
      <c r="E19" s="895"/>
      <c r="F19" s="1081"/>
      <c r="G19" s="1081"/>
      <c r="H19" s="1081"/>
      <c r="I19" s="928"/>
      <c r="J19" s="895"/>
      <c r="K19" s="427" t="s">
        <v>859</v>
      </c>
      <c r="L19" s="874"/>
      <c r="M19" s="427" t="s">
        <v>136</v>
      </c>
      <c r="N19" s="88">
        <v>1</v>
      </c>
      <c r="O19" s="605"/>
      <c r="P19" s="90">
        <v>1</v>
      </c>
      <c r="Q19" s="619"/>
      <c r="R19" s="128">
        <v>1</v>
      </c>
      <c r="S19" s="633"/>
      <c r="T19" s="162">
        <v>1</v>
      </c>
      <c r="U19" s="686"/>
      <c r="V19" s="95">
        <f t="shared" si="0"/>
        <v>0</v>
      </c>
      <c r="W19" s="95">
        <f t="shared" si="1"/>
        <v>0</v>
      </c>
      <c r="X19" s="95">
        <f t="shared" si="2"/>
        <v>0</v>
      </c>
      <c r="Y19" s="95">
        <f t="shared" si="3"/>
        <v>0</v>
      </c>
      <c r="Z19" s="95">
        <f t="shared" si="4"/>
        <v>0</v>
      </c>
      <c r="AD19" s="101"/>
      <c r="AE19" s="647"/>
      <c r="AF19" s="195"/>
      <c r="AG19" s="227"/>
    </row>
    <row r="20" spans="1:33" ht="114.75" customHeight="1">
      <c r="A20" s="809"/>
      <c r="B20" s="896"/>
      <c r="C20" s="896"/>
      <c r="D20" s="896"/>
      <c r="E20" s="448" t="s">
        <v>70</v>
      </c>
      <c r="F20" s="448" t="s">
        <v>446</v>
      </c>
      <c r="G20" s="124">
        <v>4.1999999999999997E-3</v>
      </c>
      <c r="H20" s="512" t="s">
        <v>977</v>
      </c>
      <c r="I20" s="542" t="s">
        <v>72</v>
      </c>
      <c r="J20" s="62" t="s">
        <v>205</v>
      </c>
      <c r="K20" s="519" t="s">
        <v>166</v>
      </c>
      <c r="L20" s="874"/>
      <c r="M20" s="433" t="s">
        <v>130</v>
      </c>
      <c r="N20" s="132">
        <v>5.0000000000000001E-3</v>
      </c>
      <c r="O20" s="624"/>
      <c r="P20" s="132">
        <v>5.0000000000000001E-3</v>
      </c>
      <c r="Q20" s="624"/>
      <c r="R20" s="132">
        <v>5.0000000000000001E-3</v>
      </c>
      <c r="S20" s="641"/>
      <c r="T20" s="164">
        <v>5.0000000000000001E-3</v>
      </c>
      <c r="U20" s="645"/>
      <c r="V20" s="95" t="str">
        <f>IF(O20,IF(O20&gt;=0.5%,100%,IF(AND(O20&gt;0.4%),79%,59%)),"-")</f>
        <v>-</v>
      </c>
      <c r="W20" s="95" t="str">
        <f>IF(Q20,IF(Q20&gt;=0.5%,100%,IF(AND(Q20&gt;0.4%),79%,59%)),"-")</f>
        <v>-</v>
      </c>
      <c r="X20" s="95" t="str">
        <f>IF(S20,IF(S20&gt;=0.5%,100%,IF(AND(S20&gt;0.4%),79%,59%)),"-")</f>
        <v>-</v>
      </c>
      <c r="Y20" s="95" t="str">
        <f>IF(U20,IF(U20&gt;=0.5%,100%,IF(AND(U20&gt;0.4%),79%,59%)),"-")</f>
        <v>-</v>
      </c>
      <c r="Z20" s="95" t="str">
        <f t="shared" si="4"/>
        <v>-</v>
      </c>
      <c r="AD20" s="101"/>
      <c r="AE20" s="647"/>
      <c r="AF20" s="195"/>
      <c r="AG20" s="227"/>
    </row>
    <row r="21" spans="1:33" ht="90.75" customHeight="1">
      <c r="A21" s="791" t="s">
        <v>127</v>
      </c>
      <c r="B21" s="860" t="s">
        <v>78</v>
      </c>
      <c r="C21" s="860" t="s">
        <v>79</v>
      </c>
      <c r="D21" s="860" t="s">
        <v>90</v>
      </c>
      <c r="E21" s="860" t="s">
        <v>91</v>
      </c>
      <c r="F21" s="860" t="s">
        <v>92</v>
      </c>
      <c r="G21" s="859">
        <v>0.3</v>
      </c>
      <c r="H21" s="875">
        <v>0.7</v>
      </c>
      <c r="I21" s="64" t="s">
        <v>195</v>
      </c>
      <c r="J21" s="64" t="s">
        <v>172</v>
      </c>
      <c r="K21" s="64" t="s">
        <v>195</v>
      </c>
      <c r="L21" s="874"/>
      <c r="M21" s="64" t="s">
        <v>130</v>
      </c>
      <c r="N21" s="92">
        <v>0</v>
      </c>
      <c r="O21" s="602"/>
      <c r="P21" s="92" t="s">
        <v>903</v>
      </c>
      <c r="Q21" s="602"/>
      <c r="R21" s="92">
        <v>0</v>
      </c>
      <c r="S21" s="602"/>
      <c r="T21" s="92" t="s">
        <v>903</v>
      </c>
      <c r="U21" s="642"/>
      <c r="V21" s="95" t="str">
        <f>IF(O21,IF(O21&gt;=90%,100%,59%),"-")</f>
        <v>-</v>
      </c>
      <c r="W21" s="95" t="str">
        <f>IF(Q21,IF(Q21&gt;=90%,100%,59%),"-")</f>
        <v>-</v>
      </c>
      <c r="X21" s="95" t="str">
        <f>IF(S21,IF(S21&gt;=90%,100%,59%),"-")</f>
        <v>-</v>
      </c>
      <c r="Y21" s="95" t="str">
        <f>IF(U21,IF(U21&gt;=90%,100%,59%),"-")</f>
        <v>-</v>
      </c>
      <c r="Z21" s="95" t="str">
        <f t="shared" si="4"/>
        <v>-</v>
      </c>
      <c r="AD21" s="101"/>
      <c r="AE21" s="647"/>
      <c r="AF21" s="195"/>
      <c r="AG21" s="227"/>
    </row>
    <row r="22" spans="1:33" ht="83.25" customHeight="1">
      <c r="A22" s="809"/>
      <c r="B22" s="860"/>
      <c r="C22" s="860"/>
      <c r="D22" s="860"/>
      <c r="E22" s="860"/>
      <c r="F22" s="860"/>
      <c r="G22" s="859"/>
      <c r="H22" s="875"/>
      <c r="I22" s="64" t="s">
        <v>201</v>
      </c>
      <c r="J22" s="64" t="s">
        <v>202</v>
      </c>
      <c r="K22" s="64" t="s">
        <v>251</v>
      </c>
      <c r="L22" s="874"/>
      <c r="M22" s="64" t="s">
        <v>130</v>
      </c>
      <c r="N22" s="92">
        <v>0</v>
      </c>
      <c r="O22" s="602"/>
      <c r="P22" s="92">
        <v>0.8</v>
      </c>
      <c r="Q22" s="602"/>
      <c r="R22" s="92">
        <v>0.8</v>
      </c>
      <c r="S22" s="602"/>
      <c r="T22" s="165">
        <v>0.8</v>
      </c>
      <c r="U22" s="642"/>
      <c r="V22" s="95" t="str">
        <f t="shared" si="0"/>
        <v>-</v>
      </c>
      <c r="W22" s="95">
        <f t="shared" si="1"/>
        <v>0</v>
      </c>
      <c r="X22" s="95">
        <f t="shared" si="2"/>
        <v>0</v>
      </c>
      <c r="Y22" s="95">
        <f t="shared" si="3"/>
        <v>0</v>
      </c>
      <c r="Z22" s="95">
        <f t="shared" si="4"/>
        <v>0</v>
      </c>
      <c r="AD22" s="101"/>
      <c r="AE22" s="647"/>
      <c r="AF22" s="195"/>
      <c r="AG22" s="227"/>
    </row>
    <row r="23" spans="1:33" ht="135" customHeight="1">
      <c r="A23" s="1017" t="s">
        <v>128</v>
      </c>
      <c r="B23" s="956" t="s">
        <v>444</v>
      </c>
      <c r="C23" s="956" t="s">
        <v>445</v>
      </c>
      <c r="D23" s="566" t="s">
        <v>99</v>
      </c>
      <c r="E23" s="528" t="s">
        <v>100</v>
      </c>
      <c r="F23" s="535" t="s">
        <v>101</v>
      </c>
      <c r="G23" s="536">
        <v>0.7</v>
      </c>
      <c r="H23" s="537">
        <v>0.8</v>
      </c>
      <c r="I23" s="534" t="s">
        <v>173</v>
      </c>
      <c r="J23" s="530" t="s">
        <v>908</v>
      </c>
      <c r="K23" s="534" t="s">
        <v>790</v>
      </c>
      <c r="L23" s="874"/>
      <c r="M23" s="442" t="s">
        <v>130</v>
      </c>
      <c r="N23" s="166">
        <v>0</v>
      </c>
      <c r="O23" s="640"/>
      <c r="P23" s="134">
        <v>0</v>
      </c>
      <c r="Q23" s="626"/>
      <c r="R23" s="134">
        <v>0</v>
      </c>
      <c r="S23" s="626"/>
      <c r="T23" s="167">
        <v>1</v>
      </c>
      <c r="U23" s="646"/>
      <c r="V23" s="95" t="str">
        <f t="shared" si="0"/>
        <v>-</v>
      </c>
      <c r="W23" s="95" t="str">
        <f>IFERROR((Q23*100%)/P23,"-")</f>
        <v>-</v>
      </c>
      <c r="X23" s="95" t="str">
        <f t="shared" si="2"/>
        <v>-</v>
      </c>
      <c r="Y23" s="95">
        <f t="shared" si="3"/>
        <v>0</v>
      </c>
      <c r="Z23" s="95">
        <f t="shared" si="4"/>
        <v>0</v>
      </c>
      <c r="AD23" s="101"/>
      <c r="AE23" s="285"/>
      <c r="AF23" s="195"/>
      <c r="AG23" s="227"/>
    </row>
    <row r="24" spans="1:33" ht="84.75" customHeight="1">
      <c r="A24" s="1019"/>
      <c r="B24" s="956"/>
      <c r="C24" s="956"/>
      <c r="D24" s="528" t="s">
        <v>954</v>
      </c>
      <c r="E24" s="535" t="s">
        <v>956</v>
      </c>
      <c r="F24" s="535" t="s">
        <v>957</v>
      </c>
      <c r="G24" s="536">
        <v>0.8</v>
      </c>
      <c r="H24" s="536" t="s">
        <v>955</v>
      </c>
      <c r="I24" s="535" t="s">
        <v>957</v>
      </c>
      <c r="J24" s="530" t="s">
        <v>958</v>
      </c>
      <c r="K24" s="530" t="s">
        <v>959</v>
      </c>
      <c r="L24" s="548"/>
      <c r="M24" s="534" t="s">
        <v>130</v>
      </c>
      <c r="N24" s="93">
        <v>1</v>
      </c>
      <c r="O24" s="605"/>
      <c r="P24" s="94">
        <v>1</v>
      </c>
      <c r="Q24" s="608"/>
      <c r="R24" s="93">
        <v>1</v>
      </c>
      <c r="S24" s="605"/>
      <c r="T24" s="94">
        <v>1</v>
      </c>
      <c r="U24" s="684"/>
      <c r="V24" s="95">
        <f t="shared" ref="V24" si="10">IFERROR((O24*100%)/N24,"-")</f>
        <v>0</v>
      </c>
      <c r="W24" s="95">
        <f>IFERROR((Q24*100%)/P24,"-")</f>
        <v>0</v>
      </c>
      <c r="X24" s="95">
        <f t="shared" ref="X24" si="11">IFERROR((S24*100%)/R24,"-")</f>
        <v>0</v>
      </c>
      <c r="Y24" s="95">
        <f t="shared" ref="Y24" si="12">IFERROR((U24*100%)/T24,"-")</f>
        <v>0</v>
      </c>
      <c r="Z24" s="95">
        <f t="shared" ref="Z24" si="13">IFERROR(AVERAGE(V24:Y24),"-")</f>
        <v>0</v>
      </c>
      <c r="AD24" s="101"/>
      <c r="AE24" s="647"/>
      <c r="AF24" s="195"/>
      <c r="AG24" s="227"/>
    </row>
    <row r="25" spans="1:33" ht="45.6" customHeight="1">
      <c r="A25" s="1091" t="s">
        <v>433</v>
      </c>
      <c r="B25" s="1092"/>
      <c r="C25" s="1092"/>
      <c r="D25" s="1092"/>
      <c r="E25" s="1092"/>
      <c r="F25" s="1092"/>
      <c r="G25" s="1092"/>
      <c r="H25" s="1092"/>
      <c r="I25" s="1092"/>
      <c r="J25" s="1092"/>
      <c r="K25" s="1092"/>
      <c r="L25" s="1092"/>
      <c r="M25" s="1093"/>
      <c r="N25" s="102"/>
      <c r="O25" s="102"/>
      <c r="P25" s="102"/>
      <c r="Q25" s="102"/>
      <c r="R25" s="102"/>
      <c r="S25" s="102"/>
      <c r="T25" s="102"/>
      <c r="U25" s="102"/>
      <c r="V25" s="40" t="str">
        <f t="shared" si="0"/>
        <v>-</v>
      </c>
      <c r="W25" s="40" t="str">
        <f>IFERROR((Q25*100%)/P25,"-")</f>
        <v>-</v>
      </c>
      <c r="X25" s="40" t="str">
        <f t="shared" si="2"/>
        <v>-</v>
      </c>
      <c r="Y25" s="40" t="str">
        <f t="shared" si="3"/>
        <v>-</v>
      </c>
      <c r="Z25" s="141">
        <f>AVERAGE(Z4:Z24)</f>
        <v>0</v>
      </c>
      <c r="AD25" s="101"/>
      <c r="AE25" s="285"/>
      <c r="AF25" s="195"/>
      <c r="AG25" s="227"/>
    </row>
    <row r="26" spans="1:33" ht="45.6" customHeight="1">
      <c r="A26" s="1021" t="s">
        <v>209</v>
      </c>
      <c r="B26" s="1022"/>
      <c r="C26" s="1022"/>
      <c r="D26" s="1022"/>
      <c r="E26" s="1022"/>
      <c r="F26" s="1022"/>
      <c r="G26" s="1022"/>
      <c r="H26" s="1022"/>
      <c r="I26" s="1022"/>
      <c r="J26" s="1094"/>
      <c r="AD26" s="101"/>
      <c r="AE26" s="285"/>
      <c r="AF26" s="195"/>
      <c r="AG26" s="227"/>
    </row>
    <row r="27" spans="1:33" ht="22.5" customHeight="1">
      <c r="A27" s="1082" t="s">
        <v>250</v>
      </c>
      <c r="B27" s="1083"/>
      <c r="C27" s="1083"/>
      <c r="D27" s="1083"/>
      <c r="E27" s="1083"/>
      <c r="F27" s="1083"/>
      <c r="G27" s="1083"/>
      <c r="H27" s="1083"/>
      <c r="I27" s="1083"/>
      <c r="J27" s="1084"/>
      <c r="AD27" s="101"/>
      <c r="AE27" s="647"/>
      <c r="AF27" s="195"/>
      <c r="AG27" s="227"/>
    </row>
    <row r="28" spans="1:33" ht="21.75" customHeight="1">
      <c r="A28" s="1085"/>
      <c r="B28" s="1086"/>
      <c r="C28" s="1086"/>
      <c r="D28" s="1086"/>
      <c r="E28" s="1086"/>
      <c r="F28" s="1086"/>
      <c r="G28" s="1086"/>
      <c r="H28" s="1086"/>
      <c r="I28" s="1086"/>
      <c r="J28" s="1087"/>
      <c r="AD28" s="101"/>
      <c r="AE28" s="647"/>
      <c r="AF28" s="195"/>
      <c r="AG28" s="227"/>
    </row>
    <row r="29" spans="1:33" ht="13.8">
      <c r="A29" s="1088"/>
      <c r="B29" s="1089"/>
      <c r="C29" s="1089"/>
      <c r="D29" s="1089"/>
      <c r="E29" s="1089"/>
      <c r="F29" s="1089"/>
      <c r="G29" s="1089"/>
      <c r="H29" s="1089"/>
      <c r="I29" s="1089"/>
      <c r="J29" s="1090"/>
      <c r="AD29" s="101"/>
      <c r="AE29" s="285"/>
      <c r="AF29" s="195"/>
      <c r="AG29" s="227"/>
    </row>
    <row r="30" spans="1:33" ht="13.8">
      <c r="A30" s="142"/>
      <c r="B30" s="142"/>
      <c r="C30" s="142"/>
      <c r="D30" s="142"/>
      <c r="E30" s="142"/>
      <c r="F30" s="142"/>
      <c r="G30" s="142"/>
      <c r="H30" s="142"/>
      <c r="I30" s="142"/>
      <c r="J30" s="142"/>
      <c r="AD30" s="101"/>
      <c r="AE30" s="647"/>
      <c r="AF30" s="195"/>
      <c r="AG30" s="227"/>
    </row>
    <row r="31" spans="1:33" ht="13.8">
      <c r="A31" s="142"/>
      <c r="B31" s="142"/>
      <c r="C31" s="142"/>
      <c r="D31" s="142"/>
      <c r="E31" s="142"/>
      <c r="F31" s="142"/>
      <c r="G31" s="142"/>
      <c r="H31" s="142"/>
      <c r="I31" s="142"/>
      <c r="J31" s="142"/>
      <c r="AD31" s="101"/>
      <c r="AE31" s="647"/>
      <c r="AF31" s="195"/>
      <c r="AG31" s="227"/>
    </row>
    <row r="32" spans="1:33" ht="13.8">
      <c r="A32" s="142"/>
      <c r="B32" s="142"/>
      <c r="C32" s="142"/>
      <c r="D32" s="142"/>
      <c r="E32" s="142"/>
      <c r="F32" s="142"/>
      <c r="G32" s="142"/>
      <c r="H32" s="142"/>
      <c r="I32" s="142"/>
      <c r="J32" s="142"/>
      <c r="AD32" s="101"/>
      <c r="AE32" s="285"/>
      <c r="AF32" s="195"/>
      <c r="AG32" s="227"/>
    </row>
    <row r="33" spans="1:33" ht="42.75" customHeight="1">
      <c r="A33" s="853" t="s">
        <v>670</v>
      </c>
      <c r="B33" s="853" t="s">
        <v>668</v>
      </c>
      <c r="C33" s="853" t="s">
        <v>667</v>
      </c>
      <c r="D33" s="853" t="s">
        <v>0</v>
      </c>
      <c r="E33" s="853" t="s">
        <v>654</v>
      </c>
      <c r="F33" s="853" t="s">
        <v>832</v>
      </c>
      <c r="G33" s="853" t="s">
        <v>1</v>
      </c>
      <c r="H33" s="853" t="s">
        <v>645</v>
      </c>
      <c r="I33" s="853" t="s">
        <v>125</v>
      </c>
      <c r="J33" s="853" t="s">
        <v>812</v>
      </c>
      <c r="K33" s="853" t="s">
        <v>805</v>
      </c>
      <c r="L33" s="913" t="s">
        <v>432</v>
      </c>
      <c r="M33" s="853" t="s">
        <v>2</v>
      </c>
      <c r="N33" s="853" t="s">
        <v>210</v>
      </c>
      <c r="O33" s="853" t="s">
        <v>645</v>
      </c>
      <c r="P33" s="877" t="s">
        <v>3</v>
      </c>
      <c r="Q33" s="877"/>
      <c r="R33" s="877"/>
      <c r="S33" s="877"/>
      <c r="T33" s="877"/>
      <c r="U33" s="877"/>
      <c r="V33" s="877"/>
      <c r="W33" s="877"/>
      <c r="X33" s="818" t="s">
        <v>1007</v>
      </c>
      <c r="Y33" s="819"/>
      <c r="Z33" s="819"/>
      <c r="AA33" s="819"/>
      <c r="AB33" s="820"/>
      <c r="AD33" s="101"/>
      <c r="AE33" s="647"/>
      <c r="AF33" s="195"/>
      <c r="AG33" s="227"/>
    </row>
    <row r="34" spans="1:33" ht="54.75" customHeight="1">
      <c r="A34" s="853"/>
      <c r="B34" s="853"/>
      <c r="C34" s="853"/>
      <c r="D34" s="853"/>
      <c r="E34" s="853"/>
      <c r="F34" s="853"/>
      <c r="G34" s="853"/>
      <c r="H34" s="853"/>
      <c r="I34" s="853"/>
      <c r="J34" s="793"/>
      <c r="K34" s="1095"/>
      <c r="L34" s="897"/>
      <c r="M34" s="793"/>
      <c r="N34" s="793"/>
      <c r="O34" s="853"/>
      <c r="P34" s="426" t="s">
        <v>143</v>
      </c>
      <c r="Q34" s="426" t="s">
        <v>145</v>
      </c>
      <c r="R34" s="426" t="s">
        <v>144</v>
      </c>
      <c r="S34" s="426" t="s">
        <v>146</v>
      </c>
      <c r="T34" s="426" t="s">
        <v>147</v>
      </c>
      <c r="U34" s="426" t="s">
        <v>148</v>
      </c>
      <c r="V34" s="426" t="s">
        <v>149</v>
      </c>
      <c r="W34" s="426" t="s">
        <v>150</v>
      </c>
      <c r="X34" s="426" t="s">
        <v>458</v>
      </c>
      <c r="Y34" s="426" t="s">
        <v>454</v>
      </c>
      <c r="Z34" s="426" t="s">
        <v>455</v>
      </c>
      <c r="AA34" s="426" t="s">
        <v>456</v>
      </c>
      <c r="AB34" s="426" t="s">
        <v>457</v>
      </c>
      <c r="AD34" s="101"/>
      <c r="AE34" s="647"/>
      <c r="AF34" s="195"/>
      <c r="AG34" s="227"/>
    </row>
    <row r="35" spans="1:33" ht="205.5" customHeight="1">
      <c r="A35" s="678" t="s">
        <v>127</v>
      </c>
      <c r="B35" s="444" t="s">
        <v>78</v>
      </c>
      <c r="C35" s="444" t="s">
        <v>79</v>
      </c>
      <c r="D35" s="444" t="s">
        <v>253</v>
      </c>
      <c r="E35" s="444" t="s">
        <v>91</v>
      </c>
      <c r="F35" s="444" t="s">
        <v>92</v>
      </c>
      <c r="G35" s="568">
        <v>0.3</v>
      </c>
      <c r="H35" s="568">
        <v>0.7</v>
      </c>
      <c r="I35" s="444" t="s">
        <v>252</v>
      </c>
      <c r="J35" s="445" t="s">
        <v>860</v>
      </c>
      <c r="K35" s="445" t="s">
        <v>551</v>
      </c>
      <c r="L35" s="897"/>
      <c r="M35" s="152" t="s">
        <v>315</v>
      </c>
      <c r="N35" s="151">
        <v>0.88</v>
      </c>
      <c r="O35" s="152" t="s">
        <v>316</v>
      </c>
      <c r="P35" s="153">
        <v>0.22</v>
      </c>
      <c r="Q35" s="435"/>
      <c r="R35" s="154">
        <v>0.45</v>
      </c>
      <c r="S35" s="435"/>
      <c r="T35" s="154">
        <v>0.69</v>
      </c>
      <c r="U35" s="435"/>
      <c r="V35" s="154">
        <v>0.89</v>
      </c>
      <c r="W35" s="116"/>
      <c r="X35" s="180">
        <f>IFERROR((Q35*100%)/P35,"-")</f>
        <v>0</v>
      </c>
      <c r="Y35" s="180">
        <f>IFERROR((S35*100%)/R35,"-")</f>
        <v>0</v>
      </c>
      <c r="Z35" s="180">
        <f>IFERROR((U35*100%)/T35,"-")</f>
        <v>0</v>
      </c>
      <c r="AA35" s="180">
        <f>IFERROR((W35*100%)/V35,"-")</f>
        <v>0</v>
      </c>
      <c r="AB35" s="180">
        <f t="shared" ref="AB35" si="14">IFERROR(AVERAGE(X35:AA35),"-")</f>
        <v>0</v>
      </c>
      <c r="AD35" s="101"/>
      <c r="AE35" s="285"/>
      <c r="AF35" s="195"/>
      <c r="AG35" s="227"/>
    </row>
    <row r="36" spans="1:33" ht="45.75" customHeight="1">
      <c r="A36" s="871"/>
      <c r="B36" s="872"/>
      <c r="C36" s="872"/>
      <c r="D36" s="872"/>
      <c r="E36" s="872"/>
      <c r="F36" s="872"/>
      <c r="G36" s="872"/>
      <c r="H36" s="872"/>
      <c r="I36" s="872"/>
      <c r="J36" s="872"/>
      <c r="K36" s="872"/>
      <c r="L36" s="872"/>
      <c r="M36" s="872"/>
      <c r="N36" s="872"/>
      <c r="O36" s="872"/>
      <c r="P36" s="872"/>
      <c r="Q36" s="872"/>
      <c r="R36" s="872"/>
      <c r="S36" s="872"/>
      <c r="T36" s="872"/>
      <c r="U36" s="872"/>
      <c r="V36" s="872"/>
      <c r="W36" s="873"/>
      <c r="X36" s="156">
        <f t="shared" ref="X36:AA36" si="15">AVERAGE(X35:X35)</f>
        <v>0</v>
      </c>
      <c r="Y36" s="156">
        <f t="shared" si="15"/>
        <v>0</v>
      </c>
      <c r="Z36" s="156">
        <f t="shared" si="15"/>
        <v>0</v>
      </c>
      <c r="AA36" s="156">
        <f t="shared" si="15"/>
        <v>0</v>
      </c>
      <c r="AB36" s="156">
        <f>AVERAGE(AB35:AB35)</f>
        <v>0</v>
      </c>
      <c r="AD36" s="101"/>
      <c r="AE36" s="647"/>
      <c r="AF36" s="195"/>
      <c r="AG36" s="227"/>
    </row>
  </sheetData>
  <mergeCells count="75">
    <mergeCell ref="A25:M25"/>
    <mergeCell ref="A26:J26"/>
    <mergeCell ref="AE2:AG2"/>
    <mergeCell ref="X33:AB33"/>
    <mergeCell ref="A36:W36"/>
    <mergeCell ref="L33:L35"/>
    <mergeCell ref="M33:M34"/>
    <mergeCell ref="N33:N34"/>
    <mergeCell ref="O33:O34"/>
    <mergeCell ref="P33:W33"/>
    <mergeCell ref="F33:F34"/>
    <mergeCell ref="G33:G34"/>
    <mergeCell ref="H33:H34"/>
    <mergeCell ref="I33:I34"/>
    <mergeCell ref="J33:J34"/>
    <mergeCell ref="K33:K34"/>
    <mergeCell ref="A27:J29"/>
    <mergeCell ref="A33:A34"/>
    <mergeCell ref="B33:B34"/>
    <mergeCell ref="C33:C34"/>
    <mergeCell ref="D33:D34"/>
    <mergeCell ref="E33:E34"/>
    <mergeCell ref="A21:A22"/>
    <mergeCell ref="B21:B22"/>
    <mergeCell ref="C21:C22"/>
    <mergeCell ref="D21:D22"/>
    <mergeCell ref="E21:E22"/>
    <mergeCell ref="G17:G19"/>
    <mergeCell ref="H17:H19"/>
    <mergeCell ref="I17:I19"/>
    <mergeCell ref="F21:F22"/>
    <mergeCell ref="L2:L23"/>
    <mergeCell ref="G15:G16"/>
    <mergeCell ref="H15:H16"/>
    <mergeCell ref="I15:I16"/>
    <mergeCell ref="J17:J19"/>
    <mergeCell ref="G21:G22"/>
    <mergeCell ref="H21:H22"/>
    <mergeCell ref="B17:B20"/>
    <mergeCell ref="C17:C20"/>
    <mergeCell ref="D17:D20"/>
    <mergeCell ref="E15:E16"/>
    <mergeCell ref="F15:F16"/>
    <mergeCell ref="E17:E19"/>
    <mergeCell ref="F17:F19"/>
    <mergeCell ref="M2:M3"/>
    <mergeCell ref="N2:T2"/>
    <mergeCell ref="V2:Z2"/>
    <mergeCell ref="A4:A8"/>
    <mergeCell ref="B4:B8"/>
    <mergeCell ref="C4:C8"/>
    <mergeCell ref="D4:D8"/>
    <mergeCell ref="F2:F3"/>
    <mergeCell ref="G2:G3"/>
    <mergeCell ref="H2:H3"/>
    <mergeCell ref="I2:I3"/>
    <mergeCell ref="J2:J3"/>
    <mergeCell ref="K2:K3"/>
    <mergeCell ref="E2:E3"/>
    <mergeCell ref="A23:A24"/>
    <mergeCell ref="B23:B24"/>
    <mergeCell ref="C23:C24"/>
    <mergeCell ref="A1:D1"/>
    <mergeCell ref="A2:A3"/>
    <mergeCell ref="B2:B3"/>
    <mergeCell ref="C2:C3"/>
    <mergeCell ref="D2:D3"/>
    <mergeCell ref="B9:B16"/>
    <mergeCell ref="C9:C13"/>
    <mergeCell ref="D9:D13"/>
    <mergeCell ref="C14:D14"/>
    <mergeCell ref="C15:C16"/>
    <mergeCell ref="D15:D16"/>
    <mergeCell ref="A9:A16"/>
    <mergeCell ref="A17:A20"/>
  </mergeCells>
  <conditionalFormatting sqref="X35:AB35 V25:Y25 V4:Z24">
    <cfRule type="cellIs" dxfId="14" priority="382" operator="lessThan">
      <formula>0.6</formula>
    </cfRule>
    <cfRule type="cellIs" dxfId="13" priority="383" operator="between">
      <formula>60%</formula>
      <formula>79%</formula>
    </cfRule>
    <cfRule type="cellIs" dxfId="12" priority="384" operator="between">
      <formula>80%</formula>
      <formula>100%</formula>
    </cfRule>
  </conditionalFormatting>
  <hyperlinks>
    <hyperlink ref="A1:D1" location="Inicio!A1" display="INICIO"/>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sheetPr>
    <tabColor theme="6" tint="-0.249977111117893"/>
  </sheetPr>
  <dimension ref="A1:AG36"/>
  <sheetViews>
    <sheetView topLeftCell="I21" zoomScaleNormal="100" workbookViewId="0">
      <selection activeCell="R26" sqref="R26"/>
    </sheetView>
  </sheetViews>
  <sheetFormatPr baseColWidth="10" defaultColWidth="11.44140625" defaultRowHeight="13.2"/>
  <cols>
    <col min="1" max="1" width="13.88671875" style="98" customWidth="1"/>
    <col min="2" max="2" width="15.109375" style="98" customWidth="1"/>
    <col min="3" max="3" width="13.33203125" style="98" customWidth="1"/>
    <col min="4" max="4" width="15.6640625" style="98" customWidth="1"/>
    <col min="5" max="5" width="20.44140625" style="98" customWidth="1"/>
    <col min="6" max="6" width="18.88671875" style="98" customWidth="1"/>
    <col min="7" max="7" width="16.88671875" style="98" customWidth="1"/>
    <col min="8" max="8" width="11.44140625" style="98"/>
    <col min="9" max="9" width="31.88671875" style="98" customWidth="1"/>
    <col min="10" max="10" width="21.88671875" style="98" customWidth="1"/>
    <col min="11" max="11" width="24.33203125" style="98" customWidth="1"/>
    <col min="12" max="12" width="21.44140625" style="98" customWidth="1"/>
    <col min="13" max="13" width="17.5546875" style="98" customWidth="1"/>
    <col min="14" max="14" width="11.44140625" style="98"/>
    <col min="15" max="15" width="15.44140625" style="98" customWidth="1"/>
    <col min="16" max="16" width="11.44140625" style="98" customWidth="1"/>
    <col min="17" max="17" width="11.5546875" style="98" customWidth="1"/>
    <col min="18" max="18" width="11.44140625" style="98" customWidth="1"/>
    <col min="19" max="19" width="11.5546875" style="98" customWidth="1"/>
    <col min="20" max="20" width="11.44140625" style="98" customWidth="1"/>
    <col min="21" max="21" width="14" style="98" customWidth="1"/>
    <col min="22" max="22" width="12" style="98" customWidth="1"/>
    <col min="23" max="23" width="14.33203125" style="98" customWidth="1"/>
    <col min="24" max="24" width="20" style="98" customWidth="1"/>
    <col min="25" max="25" width="19" style="98" customWidth="1"/>
    <col min="26" max="26" width="18.5546875" style="98" customWidth="1"/>
    <col min="27" max="27" width="16.6640625" style="98" customWidth="1"/>
    <col min="28" max="28" width="17.5546875" style="98" customWidth="1"/>
    <col min="29" max="29" width="136.88671875" style="98" customWidth="1"/>
    <col min="30" max="30" width="46.6640625" style="98" customWidth="1"/>
    <col min="31" max="31" width="31.33203125" style="98" customWidth="1"/>
    <col min="32" max="32" width="27.33203125" style="98" customWidth="1"/>
    <col min="33" max="33" width="31" style="98" customWidth="1"/>
    <col min="34" max="16384" width="11.44140625" style="98"/>
  </cols>
  <sheetData>
    <row r="1" spans="1:33" ht="40.5" customHeight="1">
      <c r="A1" s="826" t="s">
        <v>479</v>
      </c>
      <c r="B1" s="866"/>
      <c r="C1" s="866"/>
      <c r="D1" s="866"/>
    </row>
    <row r="2" spans="1:33" ht="44.25" customHeight="1">
      <c r="A2" s="853" t="s">
        <v>670</v>
      </c>
      <c r="B2" s="853" t="s">
        <v>668</v>
      </c>
      <c r="C2" s="853" t="s">
        <v>340</v>
      </c>
      <c r="D2" s="853" t="s">
        <v>0</v>
      </c>
      <c r="E2" s="853" t="s">
        <v>654</v>
      </c>
      <c r="F2" s="853" t="s">
        <v>652</v>
      </c>
      <c r="G2" s="853" t="s">
        <v>1</v>
      </c>
      <c r="H2" s="853" t="s">
        <v>645</v>
      </c>
      <c r="I2" s="853" t="s">
        <v>655</v>
      </c>
      <c r="J2" s="853" t="s">
        <v>340</v>
      </c>
      <c r="K2" s="853" t="s">
        <v>685</v>
      </c>
      <c r="L2" s="874" t="s">
        <v>432</v>
      </c>
      <c r="M2" s="853" t="s">
        <v>2</v>
      </c>
      <c r="N2" s="877" t="s">
        <v>3</v>
      </c>
      <c r="O2" s="877"/>
      <c r="P2" s="877"/>
      <c r="Q2" s="877"/>
      <c r="R2" s="877"/>
      <c r="S2" s="877"/>
      <c r="T2" s="877"/>
      <c r="U2" s="135"/>
      <c r="V2" s="818" t="s">
        <v>1007</v>
      </c>
      <c r="W2" s="819"/>
      <c r="X2" s="819"/>
      <c r="Y2" s="819"/>
      <c r="Z2" s="820"/>
      <c r="AD2" s="653" t="s">
        <v>1004</v>
      </c>
      <c r="AE2" s="948" t="s">
        <v>570</v>
      </c>
      <c r="AF2" s="948"/>
      <c r="AG2" s="948"/>
    </row>
    <row r="3" spans="1:33" ht="63.6" customHeight="1">
      <c r="A3" s="853"/>
      <c r="B3" s="853"/>
      <c r="C3" s="853"/>
      <c r="D3" s="853"/>
      <c r="E3" s="853"/>
      <c r="F3" s="853"/>
      <c r="G3" s="853"/>
      <c r="H3" s="853"/>
      <c r="I3" s="853"/>
      <c r="J3" s="853"/>
      <c r="K3" s="853"/>
      <c r="L3" s="874"/>
      <c r="M3" s="853"/>
      <c r="N3" s="426" t="s">
        <v>143</v>
      </c>
      <c r="O3" s="426" t="s">
        <v>145</v>
      </c>
      <c r="P3" s="426" t="s">
        <v>144</v>
      </c>
      <c r="Q3" s="426" t="s">
        <v>146</v>
      </c>
      <c r="R3" s="426" t="s">
        <v>147</v>
      </c>
      <c r="S3" s="426" t="s">
        <v>148</v>
      </c>
      <c r="T3" s="426" t="s">
        <v>149</v>
      </c>
      <c r="U3" s="426" t="s">
        <v>460</v>
      </c>
      <c r="V3" s="426" t="s">
        <v>453</v>
      </c>
      <c r="W3" s="426" t="s">
        <v>454</v>
      </c>
      <c r="X3" s="426" t="s">
        <v>455</v>
      </c>
      <c r="Y3" s="426" t="s">
        <v>456</v>
      </c>
      <c r="Z3" s="426" t="s">
        <v>457</v>
      </c>
      <c r="AD3" s="651" t="s">
        <v>1005</v>
      </c>
      <c r="AE3" s="650" t="s">
        <v>573</v>
      </c>
      <c r="AF3" s="571" t="s">
        <v>572</v>
      </c>
      <c r="AG3" s="571" t="s">
        <v>571</v>
      </c>
    </row>
    <row r="4" spans="1:33" ht="108.75" customHeight="1">
      <c r="A4" s="791" t="s">
        <v>973</v>
      </c>
      <c r="B4" s="804" t="s">
        <v>4</v>
      </c>
      <c r="C4" s="804" t="s">
        <v>5</v>
      </c>
      <c r="D4" s="804" t="s">
        <v>319</v>
      </c>
      <c r="E4" s="526" t="s">
        <v>7</v>
      </c>
      <c r="F4" s="526" t="s">
        <v>8</v>
      </c>
      <c r="G4" s="453">
        <v>0.95</v>
      </c>
      <c r="H4" s="457">
        <v>1</v>
      </c>
      <c r="I4" s="526" t="s">
        <v>634</v>
      </c>
      <c r="J4" s="507" t="s">
        <v>766</v>
      </c>
      <c r="K4" s="507" t="s">
        <v>921</v>
      </c>
      <c r="L4" s="874"/>
      <c r="M4" s="432" t="s">
        <v>129</v>
      </c>
      <c r="N4" s="84">
        <v>1</v>
      </c>
      <c r="O4" s="602"/>
      <c r="P4" s="84">
        <v>1</v>
      </c>
      <c r="Q4" s="602"/>
      <c r="R4" s="84">
        <v>1</v>
      </c>
      <c r="S4" s="602"/>
      <c r="T4" s="84">
        <v>1</v>
      </c>
      <c r="U4" s="642"/>
      <c r="V4" s="95">
        <f>IFERROR((O4*100%)/N4,"-")</f>
        <v>0</v>
      </c>
      <c r="W4" s="95">
        <f>IFERROR((Q4*100%)/P4,"-")</f>
        <v>0</v>
      </c>
      <c r="X4" s="95">
        <f>IFERROR((S4*100%)/R4,"-")</f>
        <v>0</v>
      </c>
      <c r="Y4" s="95">
        <f>IFERROR((U4*100%)/T4,"-")</f>
        <v>0</v>
      </c>
      <c r="Z4" s="95">
        <f>IFERROR(AVERAGE(V4:Y4),"-")</f>
        <v>0</v>
      </c>
      <c r="AD4" s="101"/>
      <c r="AE4" s="278"/>
      <c r="AF4" s="195"/>
      <c r="AG4" s="195"/>
    </row>
    <row r="5" spans="1:33" ht="108.75" customHeight="1">
      <c r="A5" s="792"/>
      <c r="B5" s="805"/>
      <c r="C5" s="805"/>
      <c r="D5" s="805"/>
      <c r="E5" s="736" t="s">
        <v>6</v>
      </c>
      <c r="F5" s="734" t="s">
        <v>764</v>
      </c>
      <c r="G5" s="453">
        <v>0.45</v>
      </c>
      <c r="H5" s="457">
        <v>0.8</v>
      </c>
      <c r="I5" s="734" t="s">
        <v>1046</v>
      </c>
      <c r="J5" s="733" t="s">
        <v>765</v>
      </c>
      <c r="K5" s="733" t="s">
        <v>763</v>
      </c>
      <c r="L5" s="874"/>
      <c r="M5" s="734" t="s">
        <v>129</v>
      </c>
      <c r="N5" s="84">
        <v>1</v>
      </c>
      <c r="O5" s="602"/>
      <c r="P5" s="84">
        <v>1</v>
      </c>
      <c r="Q5" s="602"/>
      <c r="R5" s="84">
        <v>1</v>
      </c>
      <c r="S5" s="602"/>
      <c r="T5" s="84">
        <v>1</v>
      </c>
      <c r="U5" s="642"/>
      <c r="V5" s="95">
        <f>IFERROR((O5*100%)/N5,"-")</f>
        <v>0</v>
      </c>
      <c r="W5" s="95">
        <f>IFERROR((Q5*100%)/P5,"-")</f>
        <v>0</v>
      </c>
      <c r="X5" s="95">
        <f>IFERROR((S5*100%)/R5,"-")</f>
        <v>0</v>
      </c>
      <c r="Y5" s="95">
        <f>IFERROR((U5*100%)/T5,"-")</f>
        <v>0</v>
      </c>
      <c r="Z5" s="95">
        <f>IFERROR(AVERAGE(V5:Y5),"-")</f>
        <v>0</v>
      </c>
      <c r="AD5" s="101"/>
      <c r="AE5" s="278"/>
      <c r="AF5" s="195"/>
      <c r="AG5" s="195"/>
    </row>
    <row r="6" spans="1:33" ht="94.5" customHeight="1">
      <c r="A6" s="792"/>
      <c r="B6" s="805"/>
      <c r="C6" s="805"/>
      <c r="D6" s="805"/>
      <c r="E6" s="526" t="s">
        <v>10</v>
      </c>
      <c r="F6" s="526" t="s">
        <v>11</v>
      </c>
      <c r="G6" s="453">
        <v>0.8</v>
      </c>
      <c r="H6" s="457">
        <v>0.9</v>
      </c>
      <c r="I6" s="526" t="s">
        <v>179</v>
      </c>
      <c r="J6" s="526" t="s">
        <v>770</v>
      </c>
      <c r="K6" s="526" t="s">
        <v>950</v>
      </c>
      <c r="L6" s="874"/>
      <c r="M6" s="432" t="s">
        <v>425</v>
      </c>
      <c r="N6" s="84">
        <v>1</v>
      </c>
      <c r="O6" s="602"/>
      <c r="P6" s="84">
        <v>1</v>
      </c>
      <c r="Q6" s="602"/>
      <c r="R6" s="84">
        <v>1</v>
      </c>
      <c r="S6" s="602"/>
      <c r="T6" s="84">
        <v>1</v>
      </c>
      <c r="U6" s="642"/>
      <c r="V6" s="95">
        <f t="shared" ref="V6:V24" si="0">IFERROR((O6*100%)/N6,"-")</f>
        <v>0</v>
      </c>
      <c r="W6" s="95">
        <f t="shared" ref="W6:W21" si="1">IFERROR((Q6*100%)/P6,"-")</f>
        <v>0</v>
      </c>
      <c r="X6" s="95">
        <f t="shared" ref="X6:X24" si="2">IFERROR((S6*100%)/R6,"-")</f>
        <v>0</v>
      </c>
      <c r="Y6" s="95">
        <f t="shared" ref="Y6:Y24" si="3">IFERROR((U6*100%)/T6,"-")</f>
        <v>0</v>
      </c>
      <c r="Z6" s="95">
        <f t="shared" ref="Z6:Z22" si="4">IFERROR(AVERAGE(V6:Y6),"-")</f>
        <v>0</v>
      </c>
      <c r="AD6" s="101"/>
      <c r="AE6" s="285"/>
      <c r="AF6" s="195"/>
      <c r="AG6" s="195"/>
    </row>
    <row r="7" spans="1:33" ht="85.5" customHeight="1">
      <c r="A7" s="792"/>
      <c r="B7" s="805"/>
      <c r="C7" s="805"/>
      <c r="D7" s="805"/>
      <c r="E7" s="520" t="s">
        <v>889</v>
      </c>
      <c r="F7" s="520" t="s">
        <v>17</v>
      </c>
      <c r="G7" s="525">
        <v>0.43</v>
      </c>
      <c r="H7" s="525">
        <v>0.6</v>
      </c>
      <c r="I7" s="520" t="s">
        <v>976</v>
      </c>
      <c r="J7" s="520" t="s">
        <v>901</v>
      </c>
      <c r="K7" s="520" t="s">
        <v>902</v>
      </c>
      <c r="L7" s="874"/>
      <c r="M7" s="432" t="s">
        <v>130</v>
      </c>
      <c r="N7" s="84">
        <v>1</v>
      </c>
      <c r="O7" s="602"/>
      <c r="P7" s="84">
        <v>1</v>
      </c>
      <c r="Q7" s="602"/>
      <c r="R7" s="84">
        <v>1</v>
      </c>
      <c r="S7" s="602"/>
      <c r="T7" s="84">
        <v>1</v>
      </c>
      <c r="U7" s="642"/>
      <c r="V7" s="95">
        <f t="shared" si="0"/>
        <v>0</v>
      </c>
      <c r="W7" s="95">
        <f t="shared" si="1"/>
        <v>0</v>
      </c>
      <c r="X7" s="95">
        <f t="shared" si="2"/>
        <v>0</v>
      </c>
      <c r="Y7" s="95">
        <f t="shared" si="3"/>
        <v>0</v>
      </c>
      <c r="Z7" s="95">
        <f t="shared" si="4"/>
        <v>0</v>
      </c>
      <c r="AD7" s="101"/>
      <c r="AE7" s="285"/>
      <c r="AF7" s="195"/>
      <c r="AG7" s="227"/>
    </row>
    <row r="8" spans="1:33" ht="96.75" customHeight="1">
      <c r="A8" s="792"/>
      <c r="B8" s="805"/>
      <c r="C8" s="805"/>
      <c r="D8" s="805"/>
      <c r="E8" s="526" t="s">
        <v>21</v>
      </c>
      <c r="F8" s="526" t="s">
        <v>22</v>
      </c>
      <c r="G8" s="48">
        <v>0.56000000000000005</v>
      </c>
      <c r="H8" s="457">
        <v>0.5</v>
      </c>
      <c r="I8" s="526" t="s">
        <v>182</v>
      </c>
      <c r="J8" s="526" t="s">
        <v>926</v>
      </c>
      <c r="K8" s="526" t="s">
        <v>925</v>
      </c>
      <c r="L8" s="874"/>
      <c r="M8" s="428" t="s">
        <v>130</v>
      </c>
      <c r="N8" s="84">
        <v>1</v>
      </c>
      <c r="O8" s="602"/>
      <c r="P8" s="84">
        <v>1</v>
      </c>
      <c r="Q8" s="602"/>
      <c r="R8" s="84">
        <v>1</v>
      </c>
      <c r="S8" s="602"/>
      <c r="T8" s="84">
        <v>1</v>
      </c>
      <c r="U8" s="642"/>
      <c r="V8" s="95">
        <f t="shared" si="0"/>
        <v>0</v>
      </c>
      <c r="W8" s="95">
        <f t="shared" si="1"/>
        <v>0</v>
      </c>
      <c r="X8" s="95">
        <f t="shared" si="2"/>
        <v>0</v>
      </c>
      <c r="Y8" s="95">
        <f t="shared" si="3"/>
        <v>0</v>
      </c>
      <c r="Z8" s="95">
        <f t="shared" si="4"/>
        <v>0</v>
      </c>
      <c r="AD8" s="101"/>
      <c r="AE8" s="285"/>
      <c r="AF8" s="195"/>
      <c r="AG8" s="227"/>
    </row>
    <row r="9" spans="1:33" ht="96.75" customHeight="1">
      <c r="A9" s="878" t="s">
        <v>31</v>
      </c>
      <c r="B9" s="865" t="s">
        <v>28</v>
      </c>
      <c r="C9" s="865" t="s">
        <v>29</v>
      </c>
      <c r="D9" s="865" t="s">
        <v>438</v>
      </c>
      <c r="E9" s="521" t="s">
        <v>30</v>
      </c>
      <c r="F9" s="527" t="s">
        <v>951</v>
      </c>
      <c r="G9" s="523">
        <v>1</v>
      </c>
      <c r="H9" s="522">
        <v>1</v>
      </c>
      <c r="I9" s="529" t="s">
        <v>153</v>
      </c>
      <c r="J9" s="529" t="s">
        <v>960</v>
      </c>
      <c r="K9" s="529" t="s">
        <v>979</v>
      </c>
      <c r="L9" s="874"/>
      <c r="M9" s="438" t="s">
        <v>129</v>
      </c>
      <c r="N9" s="85">
        <v>1</v>
      </c>
      <c r="O9" s="603"/>
      <c r="P9" s="85">
        <v>1</v>
      </c>
      <c r="Q9" s="603"/>
      <c r="R9" s="85">
        <v>1</v>
      </c>
      <c r="S9" s="603"/>
      <c r="T9" s="157">
        <v>1</v>
      </c>
      <c r="U9" s="643"/>
      <c r="V9" s="95">
        <f t="shared" si="0"/>
        <v>0</v>
      </c>
      <c r="W9" s="95">
        <f t="shared" si="1"/>
        <v>0</v>
      </c>
      <c r="X9" s="95">
        <f t="shared" si="2"/>
        <v>0</v>
      </c>
      <c r="Y9" s="95">
        <f t="shared" si="3"/>
        <v>0</v>
      </c>
      <c r="Z9" s="95">
        <f t="shared" si="4"/>
        <v>0</v>
      </c>
      <c r="AD9" s="101"/>
      <c r="AE9" s="285"/>
      <c r="AF9" s="195"/>
      <c r="AG9" s="195"/>
    </row>
    <row r="10" spans="1:33" ht="104.25" customHeight="1">
      <c r="A10" s="878"/>
      <c r="B10" s="865"/>
      <c r="C10" s="865"/>
      <c r="D10" s="865"/>
      <c r="E10" s="429" t="s">
        <v>35</v>
      </c>
      <c r="F10" s="437" t="s">
        <v>36</v>
      </c>
      <c r="G10" s="430">
        <v>0.5</v>
      </c>
      <c r="H10" s="431">
        <v>0.7</v>
      </c>
      <c r="I10" s="430" t="s">
        <v>187</v>
      </c>
      <c r="J10" s="438" t="s">
        <v>427</v>
      </c>
      <c r="K10" s="438" t="s">
        <v>187</v>
      </c>
      <c r="L10" s="874"/>
      <c r="M10" s="438" t="s">
        <v>129</v>
      </c>
      <c r="N10" s="86">
        <v>1</v>
      </c>
      <c r="O10" s="602"/>
      <c r="P10" s="86">
        <v>1</v>
      </c>
      <c r="Q10" s="602"/>
      <c r="R10" s="86">
        <v>1</v>
      </c>
      <c r="S10" s="602"/>
      <c r="T10" s="158">
        <v>1</v>
      </c>
      <c r="U10" s="642"/>
      <c r="V10" s="95">
        <f t="shared" si="0"/>
        <v>0</v>
      </c>
      <c r="W10" s="95">
        <f t="shared" si="1"/>
        <v>0</v>
      </c>
      <c r="X10" s="95">
        <f t="shared" si="2"/>
        <v>0</v>
      </c>
      <c r="Y10" s="95">
        <f t="shared" si="3"/>
        <v>0</v>
      </c>
      <c r="Z10" s="95">
        <f t="shared" si="4"/>
        <v>0</v>
      </c>
      <c r="AD10" s="101"/>
      <c r="AE10" s="285"/>
      <c r="AF10" s="195"/>
      <c r="AG10" s="195"/>
    </row>
    <row r="11" spans="1:33" ht="80.25" customHeight="1">
      <c r="A11" s="878"/>
      <c r="B11" s="865"/>
      <c r="C11" s="865"/>
      <c r="D11" s="865"/>
      <c r="E11" s="429" t="s">
        <v>37</v>
      </c>
      <c r="F11" s="437" t="s">
        <v>36</v>
      </c>
      <c r="G11" s="430">
        <v>0.6</v>
      </c>
      <c r="H11" s="431">
        <v>0.8</v>
      </c>
      <c r="I11" s="430" t="s">
        <v>188</v>
      </c>
      <c r="J11" s="438" t="s">
        <v>428</v>
      </c>
      <c r="K11" s="438" t="s">
        <v>188</v>
      </c>
      <c r="L11" s="874"/>
      <c r="M11" s="438" t="s">
        <v>129</v>
      </c>
      <c r="N11" s="86">
        <v>1</v>
      </c>
      <c r="O11" s="602"/>
      <c r="P11" s="86">
        <v>1</v>
      </c>
      <c r="Q11" s="602"/>
      <c r="R11" s="86">
        <v>1</v>
      </c>
      <c r="S11" s="602"/>
      <c r="T11" s="158">
        <v>1</v>
      </c>
      <c r="U11" s="642"/>
      <c r="V11" s="95">
        <f t="shared" si="0"/>
        <v>0</v>
      </c>
      <c r="W11" s="95">
        <f t="shared" si="1"/>
        <v>0</v>
      </c>
      <c r="X11" s="95">
        <f t="shared" si="2"/>
        <v>0</v>
      </c>
      <c r="Y11" s="95">
        <f t="shared" si="3"/>
        <v>0</v>
      </c>
      <c r="Z11" s="95">
        <f t="shared" si="4"/>
        <v>0</v>
      </c>
      <c r="AD11" s="101"/>
      <c r="AE11" s="285"/>
      <c r="AF11" s="195"/>
      <c r="AG11" s="227"/>
    </row>
    <row r="12" spans="1:33" ht="80.25" customHeight="1">
      <c r="A12" s="878"/>
      <c r="B12" s="865"/>
      <c r="C12" s="865"/>
      <c r="D12" s="865"/>
      <c r="E12" s="521" t="s">
        <v>38</v>
      </c>
      <c r="F12" s="527" t="s">
        <v>39</v>
      </c>
      <c r="G12" s="523">
        <v>0.7</v>
      </c>
      <c r="H12" s="522">
        <v>0.8</v>
      </c>
      <c r="I12" s="523" t="s">
        <v>189</v>
      </c>
      <c r="J12" s="529" t="s">
        <v>937</v>
      </c>
      <c r="K12" s="529" t="s">
        <v>938</v>
      </c>
      <c r="L12" s="874"/>
      <c r="M12" s="529" t="s">
        <v>129</v>
      </c>
      <c r="N12" s="86">
        <v>1</v>
      </c>
      <c r="O12" s="602"/>
      <c r="P12" s="86">
        <v>1</v>
      </c>
      <c r="Q12" s="602"/>
      <c r="R12" s="86">
        <v>1</v>
      </c>
      <c r="S12" s="602"/>
      <c r="T12" s="158">
        <v>1</v>
      </c>
      <c r="U12" s="642"/>
      <c r="V12" s="95">
        <f t="shared" ref="V12" si="5">IFERROR((O12*100%)/N12,"-")</f>
        <v>0</v>
      </c>
      <c r="W12" s="95">
        <f t="shared" ref="W12" si="6">IFERROR((Q12*100%)/P12,"-")</f>
        <v>0</v>
      </c>
      <c r="X12" s="95">
        <f t="shared" ref="X12" si="7">IFERROR((S12*100%)/R12,"-")</f>
        <v>0</v>
      </c>
      <c r="Y12" s="95">
        <f t="shared" ref="Y12" si="8">IFERROR((U12*100%)/T12,"-")</f>
        <v>0</v>
      </c>
      <c r="Z12" s="95">
        <f t="shared" ref="Z12" si="9">IFERROR(AVERAGE(V12:Y12),"-")</f>
        <v>0</v>
      </c>
      <c r="AD12" s="101"/>
      <c r="AE12" s="316"/>
      <c r="AF12" s="195"/>
      <c r="AG12" s="195"/>
    </row>
    <row r="13" spans="1:33" ht="137.25" customHeight="1">
      <c r="A13" s="878"/>
      <c r="B13" s="865"/>
      <c r="C13" s="865"/>
      <c r="D13" s="865"/>
      <c r="E13" s="429" t="s">
        <v>42</v>
      </c>
      <c r="F13" s="437" t="s">
        <v>43</v>
      </c>
      <c r="G13" s="430">
        <v>0.9</v>
      </c>
      <c r="H13" s="431">
        <v>0.9</v>
      </c>
      <c r="I13" s="430" t="s">
        <v>190</v>
      </c>
      <c r="J13" s="438" t="s">
        <v>45</v>
      </c>
      <c r="K13" s="438" t="s">
        <v>186</v>
      </c>
      <c r="L13" s="874"/>
      <c r="M13" s="430" t="s">
        <v>129</v>
      </c>
      <c r="N13" s="86">
        <v>0.9</v>
      </c>
      <c r="O13" s="602"/>
      <c r="P13" s="86">
        <v>0.9</v>
      </c>
      <c r="Q13" s="602"/>
      <c r="R13" s="86">
        <v>0.9</v>
      </c>
      <c r="S13" s="602"/>
      <c r="T13" s="158">
        <v>0.9</v>
      </c>
      <c r="U13" s="642"/>
      <c r="V13" s="95">
        <f t="shared" si="0"/>
        <v>0</v>
      </c>
      <c r="W13" s="95">
        <f t="shared" si="1"/>
        <v>0</v>
      </c>
      <c r="X13" s="95">
        <f t="shared" si="2"/>
        <v>0</v>
      </c>
      <c r="Y13" s="95">
        <f t="shared" si="3"/>
        <v>0</v>
      </c>
      <c r="Z13" s="95">
        <f t="shared" si="4"/>
        <v>0</v>
      </c>
      <c r="AD13" s="101"/>
      <c r="AE13" s="285"/>
      <c r="AF13" s="195"/>
      <c r="AG13" s="278"/>
    </row>
    <row r="14" spans="1:33" ht="116.25" customHeight="1">
      <c r="A14" s="878"/>
      <c r="B14" s="865"/>
      <c r="C14" s="891" t="s">
        <v>46</v>
      </c>
      <c r="D14" s="892"/>
      <c r="E14" s="429" t="s">
        <v>619</v>
      </c>
      <c r="F14" s="437" t="s">
        <v>620</v>
      </c>
      <c r="G14" s="437">
        <v>0.8</v>
      </c>
      <c r="H14" s="430">
        <v>0.9</v>
      </c>
      <c r="I14" s="437" t="s">
        <v>657</v>
      </c>
      <c r="J14" s="430" t="s">
        <v>536</v>
      </c>
      <c r="K14" s="430" t="s">
        <v>485</v>
      </c>
      <c r="L14" s="874"/>
      <c r="M14" s="430" t="s">
        <v>129</v>
      </c>
      <c r="N14" s="86">
        <v>1</v>
      </c>
      <c r="O14" s="602"/>
      <c r="P14" s="86">
        <v>1</v>
      </c>
      <c r="Q14" s="602"/>
      <c r="R14" s="86">
        <v>1</v>
      </c>
      <c r="S14" s="602"/>
      <c r="T14" s="86">
        <v>1</v>
      </c>
      <c r="U14" s="644"/>
      <c r="V14" s="95">
        <f t="shared" si="0"/>
        <v>0</v>
      </c>
      <c r="W14" s="95">
        <f t="shared" si="1"/>
        <v>0</v>
      </c>
      <c r="X14" s="95">
        <f t="shared" si="2"/>
        <v>0</v>
      </c>
      <c r="Y14" s="95">
        <f t="shared" si="3"/>
        <v>0</v>
      </c>
      <c r="Z14" s="95">
        <f t="shared" si="4"/>
        <v>0</v>
      </c>
      <c r="AD14" s="101"/>
      <c r="AE14" s="316"/>
      <c r="AF14" s="195"/>
      <c r="AG14" s="195"/>
    </row>
    <row r="15" spans="1:33" ht="65.25" customHeight="1">
      <c r="A15" s="878"/>
      <c r="B15" s="865"/>
      <c r="C15" s="865" t="s">
        <v>49</v>
      </c>
      <c r="D15" s="879" t="s">
        <v>320</v>
      </c>
      <c r="E15" s="865" t="s">
        <v>50</v>
      </c>
      <c r="F15" s="865" t="s">
        <v>51</v>
      </c>
      <c r="G15" s="880">
        <v>0.9</v>
      </c>
      <c r="H15" s="881">
        <v>0.9</v>
      </c>
      <c r="I15" s="834" t="s">
        <v>563</v>
      </c>
      <c r="J15" s="437" t="s">
        <v>52</v>
      </c>
      <c r="K15" s="438" t="s">
        <v>53</v>
      </c>
      <c r="L15" s="874"/>
      <c r="M15" s="438" t="s">
        <v>131</v>
      </c>
      <c r="N15" s="86">
        <v>1</v>
      </c>
      <c r="O15" s="602"/>
      <c r="P15" s="86">
        <v>0</v>
      </c>
      <c r="Q15" s="602"/>
      <c r="R15" s="86">
        <v>0</v>
      </c>
      <c r="S15" s="602"/>
      <c r="T15" s="86">
        <v>0</v>
      </c>
      <c r="U15" s="614"/>
      <c r="V15" s="95">
        <f t="shared" si="0"/>
        <v>0</v>
      </c>
      <c r="W15" s="95" t="str">
        <f t="shared" si="1"/>
        <v>-</v>
      </c>
      <c r="X15" s="95" t="str">
        <f t="shared" si="2"/>
        <v>-</v>
      </c>
      <c r="Y15" s="95" t="str">
        <f t="shared" si="3"/>
        <v>-</v>
      </c>
      <c r="Z15" s="95">
        <f t="shared" si="4"/>
        <v>0</v>
      </c>
      <c r="AA15" s="37"/>
      <c r="AB15" s="37"/>
      <c r="AC15" s="37"/>
      <c r="AD15" s="101"/>
      <c r="AE15" s="316"/>
      <c r="AF15" s="195"/>
      <c r="AG15" s="227"/>
    </row>
    <row r="16" spans="1:33" ht="72" customHeight="1">
      <c r="A16" s="878"/>
      <c r="B16" s="865"/>
      <c r="C16" s="865"/>
      <c r="D16" s="879"/>
      <c r="E16" s="865"/>
      <c r="F16" s="865"/>
      <c r="G16" s="880"/>
      <c r="H16" s="881"/>
      <c r="I16" s="835"/>
      <c r="J16" s="437" t="s">
        <v>542</v>
      </c>
      <c r="K16" s="438" t="s">
        <v>541</v>
      </c>
      <c r="L16" s="874"/>
      <c r="M16" s="438" t="s">
        <v>129</v>
      </c>
      <c r="N16" s="86">
        <v>0</v>
      </c>
      <c r="O16" s="602"/>
      <c r="P16" s="86">
        <v>0.75</v>
      </c>
      <c r="Q16" s="602"/>
      <c r="R16" s="86">
        <v>0.8</v>
      </c>
      <c r="S16" s="602"/>
      <c r="T16" s="86">
        <v>0.9</v>
      </c>
      <c r="U16" s="614"/>
      <c r="V16" s="95" t="str">
        <f t="shared" si="0"/>
        <v>-</v>
      </c>
      <c r="W16" s="95">
        <f t="shared" si="1"/>
        <v>0</v>
      </c>
      <c r="X16" s="95">
        <f t="shared" si="2"/>
        <v>0</v>
      </c>
      <c r="Y16" s="95">
        <f t="shared" si="3"/>
        <v>0</v>
      </c>
      <c r="Z16" s="95">
        <f t="shared" si="4"/>
        <v>0</v>
      </c>
      <c r="AA16" s="37"/>
      <c r="AB16" s="37"/>
      <c r="AC16" s="37"/>
      <c r="AD16" s="101"/>
      <c r="AE16" s="285"/>
      <c r="AF16" s="195"/>
      <c r="AG16" s="227"/>
    </row>
    <row r="17" spans="1:33" ht="91.5" customHeight="1">
      <c r="A17" s="791" t="s">
        <v>873</v>
      </c>
      <c r="B17" s="894" t="s">
        <v>440</v>
      </c>
      <c r="C17" s="894" t="s">
        <v>441</v>
      </c>
      <c r="D17" s="894" t="s">
        <v>442</v>
      </c>
      <c r="E17" s="894" t="s">
        <v>66</v>
      </c>
      <c r="F17" s="894" t="s">
        <v>871</v>
      </c>
      <c r="G17" s="981">
        <v>8.6999999999999994E-2</v>
      </c>
      <c r="H17" s="904">
        <v>0.05</v>
      </c>
      <c r="I17" s="907" t="s">
        <v>335</v>
      </c>
      <c r="J17" s="427" t="s">
        <v>334</v>
      </c>
      <c r="K17" s="427" t="s">
        <v>875</v>
      </c>
      <c r="L17" s="874"/>
      <c r="M17" s="427" t="s">
        <v>138</v>
      </c>
      <c r="N17" s="88">
        <v>1</v>
      </c>
      <c r="O17" s="606"/>
      <c r="P17" s="90">
        <v>1</v>
      </c>
      <c r="Q17" s="619"/>
      <c r="R17" s="90">
        <v>1</v>
      </c>
      <c r="S17" s="619"/>
      <c r="T17" s="161">
        <v>1</v>
      </c>
      <c r="U17" s="685"/>
      <c r="V17" s="95">
        <f t="shared" si="0"/>
        <v>0</v>
      </c>
      <c r="W17" s="95">
        <f t="shared" si="1"/>
        <v>0</v>
      </c>
      <c r="X17" s="95">
        <f t="shared" si="2"/>
        <v>0</v>
      </c>
      <c r="Y17" s="95">
        <f t="shared" si="3"/>
        <v>0</v>
      </c>
      <c r="Z17" s="95">
        <f t="shared" si="4"/>
        <v>0</v>
      </c>
      <c r="AD17" s="101"/>
      <c r="AE17" s="285"/>
      <c r="AF17" s="195"/>
      <c r="AG17" s="195"/>
    </row>
    <row r="18" spans="1:33" ht="81.75" customHeight="1">
      <c r="A18" s="792"/>
      <c r="B18" s="895"/>
      <c r="C18" s="895"/>
      <c r="D18" s="895"/>
      <c r="E18" s="896"/>
      <c r="F18" s="896"/>
      <c r="G18" s="1096"/>
      <c r="H18" s="906"/>
      <c r="I18" s="909"/>
      <c r="J18" s="434" t="s">
        <v>426</v>
      </c>
      <c r="K18" s="427" t="s">
        <v>874</v>
      </c>
      <c r="L18" s="874"/>
      <c r="M18" s="427" t="s">
        <v>138</v>
      </c>
      <c r="N18" s="88">
        <v>1</v>
      </c>
      <c r="O18" s="630"/>
      <c r="P18" s="90">
        <v>1</v>
      </c>
      <c r="Q18" s="619"/>
      <c r="R18" s="128">
        <v>1</v>
      </c>
      <c r="S18" s="629"/>
      <c r="T18" s="162">
        <v>1</v>
      </c>
      <c r="U18" s="686"/>
      <c r="V18" s="95">
        <f t="shared" si="0"/>
        <v>0</v>
      </c>
      <c r="W18" s="95">
        <f t="shared" si="1"/>
        <v>0</v>
      </c>
      <c r="X18" s="95">
        <f t="shared" si="2"/>
        <v>0</v>
      </c>
      <c r="Y18" s="95">
        <f t="shared" si="3"/>
        <v>0</v>
      </c>
      <c r="Z18" s="95">
        <f t="shared" si="4"/>
        <v>0</v>
      </c>
      <c r="AD18" s="101"/>
      <c r="AE18" s="285"/>
      <c r="AF18" s="195"/>
      <c r="AG18" s="195"/>
    </row>
    <row r="19" spans="1:33" ht="121.5" customHeight="1">
      <c r="A19" s="809"/>
      <c r="B19" s="896"/>
      <c r="C19" s="896"/>
      <c r="D19" s="896"/>
      <c r="E19" s="448" t="s">
        <v>70</v>
      </c>
      <c r="F19" s="448" t="s">
        <v>446</v>
      </c>
      <c r="G19" s="124">
        <v>4.1999999999999997E-3</v>
      </c>
      <c r="H19" s="512" t="s">
        <v>977</v>
      </c>
      <c r="I19" s="542" t="s">
        <v>72</v>
      </c>
      <c r="J19" s="62" t="s">
        <v>205</v>
      </c>
      <c r="K19" s="519" t="s">
        <v>166</v>
      </c>
      <c r="L19" s="874"/>
      <c r="M19" s="433" t="s">
        <v>129</v>
      </c>
      <c r="N19" s="132">
        <v>5.0000000000000001E-3</v>
      </c>
      <c r="O19" s="624"/>
      <c r="P19" s="132">
        <v>5.0000000000000001E-3</v>
      </c>
      <c r="Q19" s="624"/>
      <c r="R19" s="132">
        <v>5.0000000000000001E-3</v>
      </c>
      <c r="S19" s="641"/>
      <c r="T19" s="164">
        <v>5.0000000000000001E-3</v>
      </c>
      <c r="U19" s="645"/>
      <c r="V19" s="95" t="str">
        <f>IF(O19,IF(O19&gt;=0.5%,100%,IF(AND(O19&gt;0.4%),79%,59%)),"-")</f>
        <v>-</v>
      </c>
      <c r="W19" s="95" t="str">
        <f>IF(Q19,IF(Q19&gt;=0.5%,100%,IF(AND(Q19&gt;0.4%),79%,59%)),"-")</f>
        <v>-</v>
      </c>
      <c r="X19" s="95" t="str">
        <f>IF(S19,IF(S19&gt;=0.5%,100%,IF(AND(S19&gt;0.4%),79%,59%)),"-")</f>
        <v>-</v>
      </c>
      <c r="Y19" s="95" t="str">
        <f>IF(U19,IF(U19&gt;=0.5%,100%,IF(AND(U19&gt;0.4%),79%,59%)),"-")</f>
        <v>-</v>
      </c>
      <c r="Z19" s="95" t="str">
        <f t="shared" si="4"/>
        <v>-</v>
      </c>
      <c r="AD19" s="101"/>
      <c r="AE19" s="647"/>
      <c r="AF19" s="195"/>
      <c r="AG19" s="227"/>
    </row>
    <row r="20" spans="1:33" ht="105" customHeight="1">
      <c r="A20" s="791" t="s">
        <v>127</v>
      </c>
      <c r="B20" s="860" t="s">
        <v>78</v>
      </c>
      <c r="C20" s="860" t="s">
        <v>79</v>
      </c>
      <c r="D20" s="860" t="s">
        <v>90</v>
      </c>
      <c r="E20" s="860" t="s">
        <v>91</v>
      </c>
      <c r="F20" s="860" t="s">
        <v>92</v>
      </c>
      <c r="G20" s="859">
        <v>0.3</v>
      </c>
      <c r="H20" s="875">
        <v>0.7</v>
      </c>
      <c r="I20" s="64" t="s">
        <v>195</v>
      </c>
      <c r="J20" s="64" t="s">
        <v>172</v>
      </c>
      <c r="K20" s="64" t="s">
        <v>195</v>
      </c>
      <c r="L20" s="874"/>
      <c r="M20" s="64" t="s">
        <v>130</v>
      </c>
      <c r="N20" s="92">
        <v>0</v>
      </c>
      <c r="O20" s="602"/>
      <c r="P20" s="92" t="s">
        <v>903</v>
      </c>
      <c r="Q20" s="602"/>
      <c r="R20" s="92">
        <v>0</v>
      </c>
      <c r="S20" s="602"/>
      <c r="T20" s="92" t="s">
        <v>903</v>
      </c>
      <c r="U20" s="642"/>
      <c r="V20" s="95" t="str">
        <f>IF(O20,IF(O20&gt;=90%,100%,59%),"-")</f>
        <v>-</v>
      </c>
      <c r="W20" s="95" t="str">
        <f>IF(Q20,IF(Q20&gt;=90%,100%,59%),"-")</f>
        <v>-</v>
      </c>
      <c r="X20" s="95" t="str">
        <f>IF(S20,IF(S20&gt;=90%,100%,59%),"-")</f>
        <v>-</v>
      </c>
      <c r="Y20" s="95" t="str">
        <f>IF(U20,IF(U20&gt;=90%,100%,59%),"-")</f>
        <v>-</v>
      </c>
      <c r="Z20" s="95" t="str">
        <f t="shared" si="4"/>
        <v>-</v>
      </c>
      <c r="AD20" s="101"/>
      <c r="AE20" s="647"/>
      <c r="AF20" s="195"/>
      <c r="AG20" s="227"/>
    </row>
    <row r="21" spans="1:33" ht="98.25" customHeight="1">
      <c r="A21" s="809"/>
      <c r="B21" s="860"/>
      <c r="C21" s="860"/>
      <c r="D21" s="860"/>
      <c r="E21" s="860"/>
      <c r="F21" s="860"/>
      <c r="G21" s="859"/>
      <c r="H21" s="875"/>
      <c r="I21" s="64" t="s">
        <v>201</v>
      </c>
      <c r="J21" s="64" t="s">
        <v>202</v>
      </c>
      <c r="K21" s="64" t="s">
        <v>251</v>
      </c>
      <c r="L21" s="874"/>
      <c r="M21" s="64" t="s">
        <v>130</v>
      </c>
      <c r="N21" s="92">
        <v>0</v>
      </c>
      <c r="O21" s="602"/>
      <c r="P21" s="92">
        <v>0.8</v>
      </c>
      <c r="Q21" s="602"/>
      <c r="R21" s="92">
        <v>0.8</v>
      </c>
      <c r="S21" s="602"/>
      <c r="T21" s="165">
        <v>0.8</v>
      </c>
      <c r="U21" s="642"/>
      <c r="V21" s="95" t="str">
        <f t="shared" si="0"/>
        <v>-</v>
      </c>
      <c r="W21" s="95">
        <f t="shared" si="1"/>
        <v>0</v>
      </c>
      <c r="X21" s="95">
        <f t="shared" si="2"/>
        <v>0</v>
      </c>
      <c r="Y21" s="95">
        <f t="shared" si="3"/>
        <v>0</v>
      </c>
      <c r="Z21" s="95">
        <f t="shared" si="4"/>
        <v>0</v>
      </c>
      <c r="AD21" s="101"/>
      <c r="AE21" s="647"/>
      <c r="AF21" s="195"/>
      <c r="AG21" s="227"/>
    </row>
    <row r="22" spans="1:33" ht="135" customHeight="1">
      <c r="A22" s="857" t="s">
        <v>128</v>
      </c>
      <c r="B22" s="956" t="s">
        <v>444</v>
      </c>
      <c r="C22" s="956" t="s">
        <v>445</v>
      </c>
      <c r="D22" s="528" t="s">
        <v>99</v>
      </c>
      <c r="E22" s="528" t="s">
        <v>100</v>
      </c>
      <c r="F22" s="535" t="s">
        <v>101</v>
      </c>
      <c r="G22" s="536">
        <v>0.7</v>
      </c>
      <c r="H22" s="537">
        <v>0.8</v>
      </c>
      <c r="I22" s="534" t="s">
        <v>173</v>
      </c>
      <c r="J22" s="530" t="s">
        <v>908</v>
      </c>
      <c r="K22" s="534" t="s">
        <v>790</v>
      </c>
      <c r="L22" s="1097"/>
      <c r="M22" s="442" t="s">
        <v>130</v>
      </c>
      <c r="N22" s="166">
        <v>0</v>
      </c>
      <c r="O22" s="640"/>
      <c r="P22" s="134">
        <v>0</v>
      </c>
      <c r="Q22" s="626"/>
      <c r="R22" s="134">
        <v>0</v>
      </c>
      <c r="S22" s="626"/>
      <c r="T22" s="167">
        <v>1</v>
      </c>
      <c r="U22" s="646"/>
      <c r="V22" s="95" t="str">
        <f t="shared" si="0"/>
        <v>-</v>
      </c>
      <c r="W22" s="95" t="str">
        <f>IFERROR((Q22*100%)/P22,"-")</f>
        <v>-</v>
      </c>
      <c r="X22" s="95" t="str">
        <f t="shared" si="2"/>
        <v>-</v>
      </c>
      <c r="Y22" s="95">
        <f t="shared" si="3"/>
        <v>0</v>
      </c>
      <c r="Z22" s="95">
        <f t="shared" si="4"/>
        <v>0</v>
      </c>
      <c r="AD22" s="101"/>
      <c r="AE22" s="647"/>
      <c r="AF22" s="195"/>
      <c r="AG22" s="227"/>
    </row>
    <row r="23" spans="1:33" ht="75.75" customHeight="1">
      <c r="A23" s="857"/>
      <c r="B23" s="956"/>
      <c r="C23" s="956"/>
      <c r="D23" s="528" t="s">
        <v>954</v>
      </c>
      <c r="E23" s="535" t="s">
        <v>956</v>
      </c>
      <c r="F23" s="535" t="s">
        <v>957</v>
      </c>
      <c r="G23" s="536">
        <v>0.8</v>
      </c>
      <c r="H23" s="536" t="s">
        <v>955</v>
      </c>
      <c r="I23" s="535" t="s">
        <v>957</v>
      </c>
      <c r="J23" s="530" t="s">
        <v>958</v>
      </c>
      <c r="K23" s="530" t="s">
        <v>959</v>
      </c>
      <c r="L23" s="548"/>
      <c r="M23" s="534" t="s">
        <v>130</v>
      </c>
      <c r="N23" s="93">
        <v>1</v>
      </c>
      <c r="O23" s="605"/>
      <c r="P23" s="94">
        <v>1</v>
      </c>
      <c r="Q23" s="608"/>
      <c r="R23" s="93">
        <v>1</v>
      </c>
      <c r="S23" s="605"/>
      <c r="T23" s="94">
        <v>1</v>
      </c>
      <c r="U23" s="684"/>
      <c r="V23" s="95">
        <f t="shared" ref="V23" si="10">IFERROR((O23*100%)/N23,"-")</f>
        <v>0</v>
      </c>
      <c r="W23" s="95">
        <f>IFERROR((Q23*100%)/P23,"-")</f>
        <v>0</v>
      </c>
      <c r="X23" s="95">
        <f t="shared" ref="X23" si="11">IFERROR((S23*100%)/R23,"-")</f>
        <v>0</v>
      </c>
      <c r="Y23" s="95">
        <f t="shared" ref="Y23" si="12">IFERROR((U23*100%)/T23,"-")</f>
        <v>0</v>
      </c>
      <c r="Z23" s="95">
        <f t="shared" ref="Z23" si="13">IFERROR(AVERAGE(V23:Y23),"-")</f>
        <v>0</v>
      </c>
      <c r="AD23" s="101"/>
      <c r="AE23" s="285"/>
      <c r="AF23" s="195"/>
      <c r="AG23" s="227"/>
    </row>
    <row r="24" spans="1:33" ht="45.6" customHeight="1">
      <c r="A24" s="1091" t="s">
        <v>433</v>
      </c>
      <c r="B24" s="1092"/>
      <c r="C24" s="1092"/>
      <c r="D24" s="1092"/>
      <c r="E24" s="1092"/>
      <c r="F24" s="1092"/>
      <c r="G24" s="1092"/>
      <c r="H24" s="1092"/>
      <c r="I24" s="1092"/>
      <c r="J24" s="1092"/>
      <c r="K24" s="1092"/>
      <c r="L24" s="1092"/>
      <c r="M24" s="1093"/>
      <c r="N24" s="102"/>
      <c r="O24" s="102"/>
      <c r="P24" s="102"/>
      <c r="Q24" s="102"/>
      <c r="R24" s="102"/>
      <c r="S24" s="102"/>
      <c r="T24" s="102"/>
      <c r="U24" s="102"/>
      <c r="V24" s="40" t="str">
        <f t="shared" si="0"/>
        <v>-</v>
      </c>
      <c r="W24" s="40" t="str">
        <f>IFERROR((Q24*100%)/P24,"-")</f>
        <v>-</v>
      </c>
      <c r="X24" s="40" t="str">
        <f t="shared" si="2"/>
        <v>-</v>
      </c>
      <c r="Y24" s="40" t="str">
        <f t="shared" si="3"/>
        <v>-</v>
      </c>
      <c r="Z24" s="141">
        <f>AVERAGE(Z4:Z23)</f>
        <v>0</v>
      </c>
      <c r="AD24" s="101"/>
      <c r="AE24" s="647"/>
      <c r="AF24" s="195"/>
      <c r="AG24" s="227"/>
    </row>
    <row r="25" spans="1:33" ht="45.6" customHeight="1">
      <c r="A25" s="1021" t="s">
        <v>209</v>
      </c>
      <c r="B25" s="1022"/>
      <c r="C25" s="1022"/>
      <c r="D25" s="1022"/>
      <c r="E25" s="1022"/>
      <c r="F25" s="1022"/>
      <c r="G25" s="1022"/>
      <c r="H25" s="1022"/>
      <c r="I25" s="1022"/>
      <c r="J25" s="1094"/>
      <c r="AD25" s="101"/>
      <c r="AE25" s="285"/>
      <c r="AF25" s="195"/>
      <c r="AG25" s="227"/>
    </row>
    <row r="26" spans="1:33" ht="22.5" customHeight="1">
      <c r="A26" s="1082" t="s">
        <v>250</v>
      </c>
      <c r="B26" s="1083"/>
      <c r="C26" s="1083"/>
      <c r="D26" s="1083"/>
      <c r="E26" s="1083"/>
      <c r="F26" s="1083"/>
      <c r="G26" s="1083"/>
      <c r="H26" s="1083"/>
      <c r="I26" s="1083"/>
      <c r="J26" s="1084"/>
      <c r="AD26" s="101"/>
      <c r="AE26" s="285"/>
      <c r="AF26" s="195"/>
      <c r="AG26" s="227"/>
    </row>
    <row r="27" spans="1:33" ht="21.75" customHeight="1">
      <c r="A27" s="1085"/>
      <c r="B27" s="1086"/>
      <c r="C27" s="1086"/>
      <c r="D27" s="1086"/>
      <c r="E27" s="1086"/>
      <c r="F27" s="1086"/>
      <c r="G27" s="1086"/>
      <c r="H27" s="1086"/>
      <c r="I27" s="1086"/>
      <c r="J27" s="1087"/>
      <c r="AD27" s="101"/>
      <c r="AE27" s="647"/>
      <c r="AF27" s="195"/>
      <c r="AG27" s="227"/>
    </row>
    <row r="28" spans="1:33" ht="13.8">
      <c r="A28" s="1088"/>
      <c r="B28" s="1089"/>
      <c r="C28" s="1089"/>
      <c r="D28" s="1089"/>
      <c r="E28" s="1089"/>
      <c r="F28" s="1089"/>
      <c r="G28" s="1089"/>
      <c r="H28" s="1089"/>
      <c r="I28" s="1089"/>
      <c r="J28" s="1090"/>
      <c r="AD28" s="101"/>
      <c r="AE28" s="647"/>
      <c r="AF28" s="195"/>
      <c r="AG28" s="227"/>
    </row>
    <row r="29" spans="1:33" ht="13.8">
      <c r="A29" s="142"/>
      <c r="B29" s="142"/>
      <c r="C29" s="142"/>
      <c r="D29" s="142"/>
      <c r="E29" s="142"/>
      <c r="F29" s="142"/>
      <c r="G29" s="142"/>
      <c r="H29" s="142"/>
      <c r="I29" s="142"/>
      <c r="J29" s="142"/>
      <c r="AD29" s="101"/>
      <c r="AE29" s="285"/>
      <c r="AF29" s="195"/>
      <c r="AG29" s="227"/>
    </row>
    <row r="30" spans="1:33" ht="13.8">
      <c r="A30" s="142"/>
      <c r="B30" s="142"/>
      <c r="C30" s="142"/>
      <c r="D30" s="142"/>
      <c r="E30" s="142"/>
      <c r="F30" s="142"/>
      <c r="G30" s="142"/>
      <c r="H30" s="142"/>
      <c r="I30" s="142"/>
      <c r="J30" s="142"/>
      <c r="AD30" s="101"/>
      <c r="AE30" s="647"/>
      <c r="AF30" s="195"/>
      <c r="AG30" s="227"/>
    </row>
    <row r="31" spans="1:33" ht="13.8">
      <c r="A31" s="142"/>
      <c r="B31" s="142"/>
      <c r="C31" s="142"/>
      <c r="D31" s="142"/>
      <c r="E31" s="142"/>
      <c r="F31" s="142"/>
      <c r="G31" s="142"/>
      <c r="H31" s="142"/>
      <c r="I31" s="142"/>
      <c r="J31" s="142"/>
      <c r="AD31" s="101"/>
      <c r="AE31" s="647"/>
      <c r="AF31" s="195"/>
      <c r="AG31" s="227"/>
    </row>
    <row r="32" spans="1:33" ht="42.75" customHeight="1">
      <c r="A32" s="853" t="s">
        <v>670</v>
      </c>
      <c r="B32" s="853" t="s">
        <v>668</v>
      </c>
      <c r="C32" s="853" t="s">
        <v>340</v>
      </c>
      <c r="D32" s="853" t="s">
        <v>0</v>
      </c>
      <c r="E32" s="853" t="s">
        <v>654</v>
      </c>
      <c r="F32" s="853" t="s">
        <v>917</v>
      </c>
      <c r="G32" s="853" t="s">
        <v>1</v>
      </c>
      <c r="H32" s="853" t="s">
        <v>645</v>
      </c>
      <c r="I32" s="853" t="s">
        <v>125</v>
      </c>
      <c r="J32" s="853" t="s">
        <v>812</v>
      </c>
      <c r="K32" s="853" t="s">
        <v>805</v>
      </c>
      <c r="L32" s="913" t="s">
        <v>432</v>
      </c>
      <c r="M32" s="853" t="s">
        <v>2</v>
      </c>
      <c r="N32" s="853" t="s">
        <v>210</v>
      </c>
      <c r="O32" s="853" t="s">
        <v>645</v>
      </c>
      <c r="P32" s="877" t="s">
        <v>3</v>
      </c>
      <c r="Q32" s="877"/>
      <c r="R32" s="877"/>
      <c r="S32" s="877"/>
      <c r="T32" s="877"/>
      <c r="U32" s="877"/>
      <c r="V32" s="877"/>
      <c r="W32" s="877"/>
      <c r="X32" s="818" t="s">
        <v>1007</v>
      </c>
      <c r="Y32" s="819"/>
      <c r="Z32" s="819"/>
      <c r="AA32" s="819"/>
      <c r="AB32" s="820"/>
      <c r="AD32" s="101"/>
      <c r="AE32" s="285"/>
      <c r="AF32" s="195"/>
      <c r="AG32" s="227"/>
    </row>
    <row r="33" spans="1:33" ht="54.75" customHeight="1">
      <c r="A33" s="853"/>
      <c r="B33" s="853"/>
      <c r="C33" s="853"/>
      <c r="D33" s="853"/>
      <c r="E33" s="853"/>
      <c r="F33" s="853"/>
      <c r="G33" s="853"/>
      <c r="H33" s="853"/>
      <c r="I33" s="853"/>
      <c r="J33" s="793"/>
      <c r="K33" s="1095"/>
      <c r="L33" s="897"/>
      <c r="M33" s="793"/>
      <c r="N33" s="793"/>
      <c r="O33" s="853"/>
      <c r="P33" s="426" t="s">
        <v>143</v>
      </c>
      <c r="Q33" s="426" t="s">
        <v>145</v>
      </c>
      <c r="R33" s="426" t="s">
        <v>144</v>
      </c>
      <c r="S33" s="426" t="s">
        <v>146</v>
      </c>
      <c r="T33" s="426" t="s">
        <v>147</v>
      </c>
      <c r="U33" s="426" t="s">
        <v>148</v>
      </c>
      <c r="V33" s="426" t="s">
        <v>149</v>
      </c>
      <c r="W33" s="426" t="s">
        <v>150</v>
      </c>
      <c r="X33" s="426" t="s">
        <v>458</v>
      </c>
      <c r="Y33" s="426" t="s">
        <v>454</v>
      </c>
      <c r="Z33" s="426" t="s">
        <v>455</v>
      </c>
      <c r="AA33" s="426" t="s">
        <v>456</v>
      </c>
      <c r="AB33" s="426" t="s">
        <v>457</v>
      </c>
      <c r="AD33" s="101"/>
      <c r="AE33" s="647"/>
      <c r="AF33" s="195"/>
      <c r="AG33" s="227"/>
    </row>
    <row r="34" spans="1:33" ht="114" customHeight="1">
      <c r="A34" s="857" t="s">
        <v>127</v>
      </c>
      <c r="B34" s="855" t="s">
        <v>78</v>
      </c>
      <c r="C34" s="855" t="s">
        <v>79</v>
      </c>
      <c r="D34" s="855" t="s">
        <v>253</v>
      </c>
      <c r="E34" s="855" t="s">
        <v>91</v>
      </c>
      <c r="F34" s="855" t="s">
        <v>92</v>
      </c>
      <c r="G34" s="856">
        <v>0.3</v>
      </c>
      <c r="H34" s="856">
        <v>0.7</v>
      </c>
      <c r="I34" s="855" t="s">
        <v>252</v>
      </c>
      <c r="J34" s="144" t="s">
        <v>876</v>
      </c>
      <c r="K34" s="144" t="s">
        <v>336</v>
      </c>
      <c r="L34" s="897"/>
      <c r="M34" s="144" t="s">
        <v>617</v>
      </c>
      <c r="N34" s="148" t="s">
        <v>877</v>
      </c>
      <c r="O34" s="144" t="s">
        <v>872</v>
      </c>
      <c r="P34" s="149">
        <v>0.05</v>
      </c>
      <c r="Q34" s="116"/>
      <c r="R34" s="147">
        <v>0.05</v>
      </c>
      <c r="S34" s="112"/>
      <c r="T34" s="147">
        <v>0.05</v>
      </c>
      <c r="U34" s="118"/>
      <c r="V34" s="147">
        <v>0.05</v>
      </c>
      <c r="W34" s="116"/>
      <c r="X34" s="40" t="str">
        <f>IF(Q34,IF(Q34&gt;=5%,100%,0%),"-")</f>
        <v>-</v>
      </c>
      <c r="Y34" s="40" t="str">
        <f>IF(S34,IF(S34&gt;=5%,100%,0%),"-")</f>
        <v>-</v>
      </c>
      <c r="Z34" s="40" t="str">
        <f>IF(U34,IF(U34&gt;=5%,100%,0%),"-")</f>
        <v>-</v>
      </c>
      <c r="AA34" s="40" t="str">
        <f>IF(W34,IF(W34&gt;=5%,100%,0%),"-")</f>
        <v>-</v>
      </c>
      <c r="AB34" s="40" t="str">
        <f t="shared" ref="AB34:AB35" si="14">IFERROR(AVERAGE(X34:AA34),"-")</f>
        <v>-</v>
      </c>
      <c r="AD34" s="101"/>
      <c r="AE34" s="647"/>
      <c r="AF34" s="195"/>
      <c r="AG34" s="227"/>
    </row>
    <row r="35" spans="1:33" ht="77.25" customHeight="1">
      <c r="A35" s="857"/>
      <c r="B35" s="855"/>
      <c r="C35" s="855"/>
      <c r="D35" s="855"/>
      <c r="E35" s="855"/>
      <c r="F35" s="855"/>
      <c r="G35" s="856"/>
      <c r="H35" s="856"/>
      <c r="I35" s="855"/>
      <c r="J35" s="144" t="s">
        <v>900</v>
      </c>
      <c r="K35" s="144" t="s">
        <v>864</v>
      </c>
      <c r="L35" s="516"/>
      <c r="M35" s="144" t="s">
        <v>862</v>
      </c>
      <c r="N35" s="407" t="s">
        <v>865</v>
      </c>
      <c r="O35" s="404" t="s">
        <v>863</v>
      </c>
      <c r="P35" s="147">
        <v>0.1</v>
      </c>
      <c r="Q35" s="112"/>
      <c r="R35" s="147">
        <v>0.1</v>
      </c>
      <c r="S35" s="112"/>
      <c r="T35" s="147">
        <v>0.1</v>
      </c>
      <c r="U35" s="112"/>
      <c r="V35" s="147">
        <v>0.1</v>
      </c>
      <c r="W35" s="116"/>
      <c r="X35" s="40" t="str">
        <f>IF(Q35,IF(Q35&lt;=10%,100%,0%),"-")</f>
        <v>-</v>
      </c>
      <c r="Y35" s="40" t="str">
        <f>IF(S35,IF(S35&lt;=10%,100%,0%),"-")</f>
        <v>-</v>
      </c>
      <c r="Z35" s="40" t="str">
        <f>IF(U35,IF(U35&lt;=10%,100%,0%),"-")</f>
        <v>-</v>
      </c>
      <c r="AA35" s="40" t="str">
        <f>IF(W35,IF(W35&lt;=10%,100%,0%),"-")</f>
        <v>-</v>
      </c>
      <c r="AB35" s="180" t="str">
        <f t="shared" si="14"/>
        <v>-</v>
      </c>
      <c r="AD35" s="101"/>
      <c r="AE35" s="285"/>
      <c r="AF35" s="195"/>
      <c r="AG35" s="227"/>
    </row>
    <row r="36" spans="1:33" ht="45.75" customHeight="1">
      <c r="A36" s="871"/>
      <c r="B36" s="872"/>
      <c r="C36" s="872"/>
      <c r="D36" s="872"/>
      <c r="E36" s="872"/>
      <c r="F36" s="872"/>
      <c r="G36" s="872"/>
      <c r="H36" s="872"/>
      <c r="I36" s="872"/>
      <c r="J36" s="872"/>
      <c r="K36" s="872"/>
      <c r="L36" s="872"/>
      <c r="M36" s="872"/>
      <c r="N36" s="872"/>
      <c r="O36" s="872"/>
      <c r="P36" s="872"/>
      <c r="Q36" s="872"/>
      <c r="R36" s="872"/>
      <c r="S36" s="872"/>
      <c r="T36" s="872"/>
      <c r="U36" s="872"/>
      <c r="V36" s="872"/>
      <c r="W36" s="873"/>
      <c r="X36" s="156" t="e">
        <f t="shared" ref="X36:AA36" si="15">AVERAGE(X34:X35)</f>
        <v>#DIV/0!</v>
      </c>
      <c r="Y36" s="156" t="e">
        <f t="shared" si="15"/>
        <v>#DIV/0!</v>
      </c>
      <c r="Z36" s="156" t="e">
        <f t="shared" si="15"/>
        <v>#DIV/0!</v>
      </c>
      <c r="AA36" s="156" t="e">
        <f t="shared" si="15"/>
        <v>#DIV/0!</v>
      </c>
      <c r="AB36" s="156" t="e">
        <f>AVERAGE(AB34:AB35)</f>
        <v>#DIV/0!</v>
      </c>
      <c r="AD36" s="101"/>
      <c r="AE36" s="647"/>
      <c r="AF36" s="195"/>
      <c r="AG36" s="227"/>
    </row>
  </sheetData>
  <mergeCells count="83">
    <mergeCell ref="X32:AB32"/>
    <mergeCell ref="A36:W36"/>
    <mergeCell ref="L32:L34"/>
    <mergeCell ref="M32:M33"/>
    <mergeCell ref="N32:N33"/>
    <mergeCell ref="O32:O33"/>
    <mergeCell ref="P32:W32"/>
    <mergeCell ref="F32:F33"/>
    <mergeCell ref="G32:G33"/>
    <mergeCell ref="H32:H33"/>
    <mergeCell ref="I32:I33"/>
    <mergeCell ref="J32:J33"/>
    <mergeCell ref="K32:K33"/>
    <mergeCell ref="A32:A33"/>
    <mergeCell ref="B32:B33"/>
    <mergeCell ref="C32:C33"/>
    <mergeCell ref="E32:E33"/>
    <mergeCell ref="E20:E21"/>
    <mergeCell ref="G20:G21"/>
    <mergeCell ref="H20:H21"/>
    <mergeCell ref="A24:M24"/>
    <mergeCell ref="A25:J25"/>
    <mergeCell ref="A26:J28"/>
    <mergeCell ref="F20:F21"/>
    <mergeCell ref="L2:L22"/>
    <mergeCell ref="M2:M3"/>
    <mergeCell ref="A9:A16"/>
    <mergeCell ref="E17:E18"/>
    <mergeCell ref="E15:E16"/>
    <mergeCell ref="F15:F16"/>
    <mergeCell ref="G15:G16"/>
    <mergeCell ref="H15:H16"/>
    <mergeCell ref="F17:F18"/>
    <mergeCell ref="G17:G18"/>
    <mergeCell ref="H17:H18"/>
    <mergeCell ref="I15:I16"/>
    <mergeCell ref="I17:I18"/>
    <mergeCell ref="B9:B16"/>
    <mergeCell ref="C9:C13"/>
    <mergeCell ref="D9:D13"/>
    <mergeCell ref="C14:D14"/>
    <mergeCell ref="C15:C16"/>
    <mergeCell ref="D15:D16"/>
    <mergeCell ref="A4:A8"/>
    <mergeCell ref="B4:B8"/>
    <mergeCell ref="C4:C8"/>
    <mergeCell ref="D4:D8"/>
    <mergeCell ref="F2:F3"/>
    <mergeCell ref="E2:E3"/>
    <mergeCell ref="AE2:AG2"/>
    <mergeCell ref="A1:D1"/>
    <mergeCell ref="A2:A3"/>
    <mergeCell ref="B2:B3"/>
    <mergeCell ref="C2:C3"/>
    <mergeCell ref="D2:D3"/>
    <mergeCell ref="N2:T2"/>
    <mergeCell ref="V2:Z2"/>
    <mergeCell ref="G2:G3"/>
    <mergeCell ref="H2:H3"/>
    <mergeCell ref="I2:I3"/>
    <mergeCell ref="J2:J3"/>
    <mergeCell ref="K2:K3"/>
    <mergeCell ref="I34:I35"/>
    <mergeCell ref="H34:H35"/>
    <mergeCell ref="G34:G35"/>
    <mergeCell ref="F34:F35"/>
    <mergeCell ref="E34:E35"/>
    <mergeCell ref="D34:D35"/>
    <mergeCell ref="C34:C35"/>
    <mergeCell ref="B34:B35"/>
    <mergeCell ref="A34:A35"/>
    <mergeCell ref="A17:A19"/>
    <mergeCell ref="B17:B19"/>
    <mergeCell ref="C17:C19"/>
    <mergeCell ref="D17:D19"/>
    <mergeCell ref="A22:A23"/>
    <mergeCell ref="B22:B23"/>
    <mergeCell ref="C22:C23"/>
    <mergeCell ref="A20:A21"/>
    <mergeCell ref="B20:B21"/>
    <mergeCell ref="C20:C21"/>
    <mergeCell ref="D20:D21"/>
    <mergeCell ref="D32:D33"/>
  </mergeCells>
  <conditionalFormatting sqref="X34:AB34 V24:Y24 V4:Z23">
    <cfRule type="cellIs" dxfId="11" priority="385" operator="lessThan">
      <formula>0.6</formula>
    </cfRule>
    <cfRule type="cellIs" dxfId="10" priority="386" operator="between">
      <formula>60%</formula>
      <formula>79%</formula>
    </cfRule>
    <cfRule type="cellIs" dxfId="9" priority="387" operator="between">
      <formula>80%</formula>
      <formula>100%</formula>
    </cfRule>
  </conditionalFormatting>
  <conditionalFormatting sqref="X35:AB35">
    <cfRule type="cellIs" dxfId="8" priority="1" operator="lessThan">
      <formula>0.6</formula>
    </cfRule>
    <cfRule type="cellIs" dxfId="7" priority="2" operator="between">
      <formula>60%</formula>
      <formula>79%</formula>
    </cfRule>
    <cfRule type="cellIs" dxfId="6" priority="3" operator="between">
      <formula>80%</formula>
      <formula>100%</formula>
    </cfRule>
  </conditionalFormatting>
  <hyperlinks>
    <hyperlink ref="A1:D1" location="Inicio!A1" display="INICIO"/>
  </hyperlink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sheetPr>
    <tabColor rgb="FF00B0F0"/>
  </sheetPr>
  <dimension ref="A1:AG36"/>
  <sheetViews>
    <sheetView topLeftCell="K22" zoomScaleNormal="100" workbookViewId="0">
      <selection activeCell="S25" sqref="S25"/>
    </sheetView>
  </sheetViews>
  <sheetFormatPr baseColWidth="10" defaultColWidth="11.44140625" defaultRowHeight="13.2"/>
  <cols>
    <col min="1" max="1" width="15.33203125" style="98" customWidth="1"/>
    <col min="2" max="2" width="14.44140625" style="98" customWidth="1"/>
    <col min="3" max="3" width="11.44140625" style="98"/>
    <col min="4" max="4" width="18" style="98" customWidth="1"/>
    <col min="5" max="5" width="20.44140625" style="98" customWidth="1"/>
    <col min="6" max="6" width="15.109375" style="98" customWidth="1"/>
    <col min="7" max="7" width="16.88671875" style="98" customWidth="1"/>
    <col min="8" max="8" width="11.44140625" style="98"/>
    <col min="9" max="9" width="31.88671875" style="98" customWidth="1"/>
    <col min="10" max="10" width="21.88671875" style="98" customWidth="1"/>
    <col min="11" max="11" width="24.33203125" style="98" customWidth="1"/>
    <col min="12" max="12" width="21.44140625" style="98" customWidth="1"/>
    <col min="13" max="13" width="17.5546875" style="98" customWidth="1"/>
    <col min="14" max="14" width="11.44140625" style="98"/>
    <col min="15" max="15" width="15.44140625" style="98" customWidth="1"/>
    <col min="16" max="16" width="11.44140625" style="98" customWidth="1"/>
    <col min="17" max="17" width="11.5546875" style="98" customWidth="1"/>
    <col min="18" max="18" width="11.44140625" style="98" customWidth="1"/>
    <col min="19" max="19" width="11.5546875" style="98" customWidth="1"/>
    <col min="20" max="20" width="11.44140625" style="98" customWidth="1"/>
    <col min="21" max="21" width="14" style="98" customWidth="1"/>
    <col min="22" max="22" width="12" style="98" customWidth="1"/>
    <col min="23" max="23" width="14.33203125" style="98" customWidth="1"/>
    <col min="24" max="24" width="17.6640625" style="98" customWidth="1"/>
    <col min="25" max="25" width="19" style="98" customWidth="1"/>
    <col min="26" max="26" width="18.5546875" style="98" customWidth="1"/>
    <col min="27" max="27" width="17.33203125" style="98" customWidth="1"/>
    <col min="28" max="28" width="17.88671875" style="98" customWidth="1"/>
    <col min="29" max="29" width="136.6640625" style="98" customWidth="1"/>
    <col min="30" max="30" width="46.6640625" style="98" customWidth="1"/>
    <col min="31" max="31" width="31.88671875" style="98" customWidth="1"/>
    <col min="32" max="32" width="27.33203125" style="98" customWidth="1"/>
    <col min="33" max="33" width="34.6640625" style="98" customWidth="1"/>
    <col min="34" max="16384" width="11.44140625" style="98"/>
  </cols>
  <sheetData>
    <row r="1" spans="1:33" ht="40.5" customHeight="1">
      <c r="A1" s="826" t="s">
        <v>479</v>
      </c>
      <c r="B1" s="866"/>
      <c r="C1" s="866"/>
      <c r="D1" s="866"/>
    </row>
    <row r="2" spans="1:33" ht="44.25" customHeight="1">
      <c r="A2" s="853" t="s">
        <v>670</v>
      </c>
      <c r="B2" s="853" t="s">
        <v>668</v>
      </c>
      <c r="C2" s="853" t="s">
        <v>340</v>
      </c>
      <c r="D2" s="853" t="s">
        <v>0</v>
      </c>
      <c r="E2" s="853" t="s">
        <v>654</v>
      </c>
      <c r="F2" s="853" t="s">
        <v>652</v>
      </c>
      <c r="G2" s="853" t="s">
        <v>1</v>
      </c>
      <c r="H2" s="853" t="s">
        <v>645</v>
      </c>
      <c r="I2" s="853" t="s">
        <v>655</v>
      </c>
      <c r="J2" s="853" t="s">
        <v>340</v>
      </c>
      <c r="K2" s="853" t="s">
        <v>685</v>
      </c>
      <c r="L2" s="874" t="s">
        <v>432</v>
      </c>
      <c r="M2" s="853" t="s">
        <v>2</v>
      </c>
      <c r="N2" s="877" t="s">
        <v>3</v>
      </c>
      <c r="O2" s="877"/>
      <c r="P2" s="877"/>
      <c r="Q2" s="877"/>
      <c r="R2" s="877"/>
      <c r="S2" s="877"/>
      <c r="T2" s="877"/>
      <c r="U2" s="135"/>
      <c r="V2" s="818" t="s">
        <v>1007</v>
      </c>
      <c r="W2" s="819"/>
      <c r="X2" s="819"/>
      <c r="Y2" s="819"/>
      <c r="Z2" s="820"/>
      <c r="AD2" s="653" t="s">
        <v>1004</v>
      </c>
      <c r="AE2" s="948" t="s">
        <v>570</v>
      </c>
      <c r="AF2" s="948"/>
      <c r="AG2" s="948"/>
    </row>
    <row r="3" spans="1:33" ht="63.6" customHeight="1">
      <c r="A3" s="853"/>
      <c r="B3" s="853"/>
      <c r="C3" s="853"/>
      <c r="D3" s="853"/>
      <c r="E3" s="853"/>
      <c r="F3" s="853"/>
      <c r="G3" s="853"/>
      <c r="H3" s="853"/>
      <c r="I3" s="853"/>
      <c r="J3" s="853"/>
      <c r="K3" s="853"/>
      <c r="L3" s="874"/>
      <c r="M3" s="853"/>
      <c r="N3" s="426" t="s">
        <v>143</v>
      </c>
      <c r="O3" s="426" t="s">
        <v>145</v>
      </c>
      <c r="P3" s="426" t="s">
        <v>144</v>
      </c>
      <c r="Q3" s="426" t="s">
        <v>146</v>
      </c>
      <c r="R3" s="426" t="s">
        <v>147</v>
      </c>
      <c r="S3" s="426" t="s">
        <v>148</v>
      </c>
      <c r="T3" s="426" t="s">
        <v>149</v>
      </c>
      <c r="U3" s="426" t="s">
        <v>460</v>
      </c>
      <c r="V3" s="426" t="s">
        <v>453</v>
      </c>
      <c r="W3" s="426" t="s">
        <v>454</v>
      </c>
      <c r="X3" s="426" t="s">
        <v>455</v>
      </c>
      <c r="Y3" s="426" t="s">
        <v>456</v>
      </c>
      <c r="Z3" s="426" t="s">
        <v>457</v>
      </c>
      <c r="AD3" s="651" t="s">
        <v>1005</v>
      </c>
      <c r="AE3" s="650" t="s">
        <v>573</v>
      </c>
      <c r="AF3" s="571" t="s">
        <v>572</v>
      </c>
      <c r="AG3" s="571" t="s">
        <v>571</v>
      </c>
    </row>
    <row r="4" spans="1:33" ht="108.75" customHeight="1">
      <c r="A4" s="791" t="s">
        <v>973</v>
      </c>
      <c r="B4" s="804" t="s">
        <v>4</v>
      </c>
      <c r="C4" s="804" t="s">
        <v>5</v>
      </c>
      <c r="D4" s="804" t="s">
        <v>319</v>
      </c>
      <c r="E4" s="526" t="s">
        <v>7</v>
      </c>
      <c r="F4" s="526" t="s">
        <v>8</v>
      </c>
      <c r="G4" s="453">
        <v>0.95</v>
      </c>
      <c r="H4" s="457">
        <v>1</v>
      </c>
      <c r="I4" s="526" t="s">
        <v>634</v>
      </c>
      <c r="J4" s="507" t="s">
        <v>766</v>
      </c>
      <c r="K4" s="507" t="s">
        <v>921</v>
      </c>
      <c r="L4" s="874"/>
      <c r="M4" s="432" t="s">
        <v>129</v>
      </c>
      <c r="N4" s="84">
        <v>1</v>
      </c>
      <c r="O4" s="602"/>
      <c r="P4" s="84">
        <v>1</v>
      </c>
      <c r="Q4" s="602"/>
      <c r="R4" s="84">
        <v>1</v>
      </c>
      <c r="S4" s="602"/>
      <c r="T4" s="84">
        <v>1</v>
      </c>
      <c r="U4" s="642"/>
      <c r="V4" s="95">
        <f>IFERROR((O4*100%)/N4,"-")</f>
        <v>0</v>
      </c>
      <c r="W4" s="95">
        <f>IFERROR((Q4*100%)/P4,"-")</f>
        <v>0</v>
      </c>
      <c r="X4" s="95">
        <f>IFERROR((S4*100%)/R4,"-")</f>
        <v>0</v>
      </c>
      <c r="Y4" s="95">
        <f>IFERROR((U4*100%)/T4,"-")</f>
        <v>0</v>
      </c>
      <c r="Z4" s="95">
        <f>IFERROR(AVERAGE(V4:Y4),"-")</f>
        <v>0</v>
      </c>
      <c r="AD4" s="101"/>
      <c r="AE4" s="278"/>
      <c r="AF4" s="195"/>
      <c r="AG4" s="195"/>
    </row>
    <row r="5" spans="1:33" ht="108.75" customHeight="1">
      <c r="A5" s="792"/>
      <c r="B5" s="805"/>
      <c r="C5" s="805"/>
      <c r="D5" s="805"/>
      <c r="E5" s="736" t="s">
        <v>6</v>
      </c>
      <c r="F5" s="734" t="s">
        <v>764</v>
      </c>
      <c r="G5" s="453">
        <v>0.45</v>
      </c>
      <c r="H5" s="457">
        <v>0.8</v>
      </c>
      <c r="I5" s="734" t="s">
        <v>1046</v>
      </c>
      <c r="J5" s="733" t="s">
        <v>765</v>
      </c>
      <c r="K5" s="733" t="s">
        <v>763</v>
      </c>
      <c r="L5" s="874"/>
      <c r="M5" s="734" t="s">
        <v>129</v>
      </c>
      <c r="N5" s="84">
        <v>1</v>
      </c>
      <c r="O5" s="602"/>
      <c r="P5" s="84">
        <v>1</v>
      </c>
      <c r="Q5" s="602"/>
      <c r="R5" s="84">
        <v>1</v>
      </c>
      <c r="S5" s="602"/>
      <c r="T5" s="84">
        <v>1</v>
      </c>
      <c r="U5" s="642"/>
      <c r="V5" s="95">
        <f>IFERROR((O5*100%)/N5,"-")</f>
        <v>0</v>
      </c>
      <c r="W5" s="95">
        <f>IFERROR((Q5*100%)/P5,"-")</f>
        <v>0</v>
      </c>
      <c r="X5" s="95">
        <f>IFERROR((S5*100%)/R5,"-")</f>
        <v>0</v>
      </c>
      <c r="Y5" s="95">
        <f>IFERROR((U5*100%)/T5,"-")</f>
        <v>0</v>
      </c>
      <c r="Z5" s="95">
        <f>IFERROR(AVERAGE(V5:Y5),"-")</f>
        <v>0</v>
      </c>
      <c r="AD5" s="101"/>
      <c r="AE5" s="278"/>
      <c r="AF5" s="195"/>
      <c r="AG5" s="195"/>
    </row>
    <row r="6" spans="1:33" ht="112.5" customHeight="1">
      <c r="A6" s="792"/>
      <c r="B6" s="805"/>
      <c r="C6" s="805"/>
      <c r="D6" s="805"/>
      <c r="E6" s="526" t="s">
        <v>10</v>
      </c>
      <c r="F6" s="526" t="s">
        <v>11</v>
      </c>
      <c r="G6" s="453">
        <v>0.8</v>
      </c>
      <c r="H6" s="457">
        <v>0.9</v>
      </c>
      <c r="I6" s="526" t="s">
        <v>179</v>
      </c>
      <c r="J6" s="526" t="s">
        <v>770</v>
      </c>
      <c r="K6" s="526" t="s">
        <v>950</v>
      </c>
      <c r="L6" s="874"/>
      <c r="M6" s="432" t="s">
        <v>425</v>
      </c>
      <c r="N6" s="84">
        <v>1</v>
      </c>
      <c r="O6" s="602"/>
      <c r="P6" s="84">
        <v>1</v>
      </c>
      <c r="Q6" s="602"/>
      <c r="R6" s="84">
        <v>1</v>
      </c>
      <c r="S6" s="602"/>
      <c r="T6" s="84">
        <v>1</v>
      </c>
      <c r="U6" s="642"/>
      <c r="V6" s="95">
        <f t="shared" ref="V6:V24" si="0">IFERROR((O6*100%)/N6,"-")</f>
        <v>0</v>
      </c>
      <c r="W6" s="95">
        <f t="shared" ref="W6:W21" si="1">IFERROR((Q6*100%)/P6,"-")</f>
        <v>0</v>
      </c>
      <c r="X6" s="95">
        <f t="shared" ref="X6:X24" si="2">IFERROR((S6*100%)/R6,"-")</f>
        <v>0</v>
      </c>
      <c r="Y6" s="95">
        <f t="shared" ref="Y6:Y24" si="3">IFERROR((U6*100%)/T6,"-")</f>
        <v>0</v>
      </c>
      <c r="Z6" s="95">
        <f t="shared" ref="Z6:Z22" si="4">IFERROR(AVERAGE(V6:Y6),"-")</f>
        <v>0</v>
      </c>
      <c r="AD6" s="101"/>
      <c r="AE6" s="285"/>
      <c r="AF6" s="195"/>
      <c r="AG6" s="195"/>
    </row>
    <row r="7" spans="1:33" ht="98.25" customHeight="1">
      <c r="A7" s="792"/>
      <c r="B7" s="805"/>
      <c r="C7" s="805"/>
      <c r="D7" s="805"/>
      <c r="E7" s="520" t="s">
        <v>889</v>
      </c>
      <c r="F7" s="520" t="s">
        <v>17</v>
      </c>
      <c r="G7" s="525">
        <v>0.43</v>
      </c>
      <c r="H7" s="525">
        <v>0.6</v>
      </c>
      <c r="I7" s="520" t="s">
        <v>976</v>
      </c>
      <c r="J7" s="520" t="s">
        <v>901</v>
      </c>
      <c r="K7" s="520" t="s">
        <v>902</v>
      </c>
      <c r="L7" s="874"/>
      <c r="M7" s="432" t="s">
        <v>130</v>
      </c>
      <c r="N7" s="84">
        <v>1</v>
      </c>
      <c r="O7" s="602"/>
      <c r="P7" s="84">
        <v>1</v>
      </c>
      <c r="Q7" s="602"/>
      <c r="R7" s="84">
        <v>1</v>
      </c>
      <c r="S7" s="602"/>
      <c r="T7" s="84">
        <v>1</v>
      </c>
      <c r="U7" s="642"/>
      <c r="V7" s="95">
        <f t="shared" si="0"/>
        <v>0</v>
      </c>
      <c r="W7" s="95">
        <f t="shared" si="1"/>
        <v>0</v>
      </c>
      <c r="X7" s="95">
        <f t="shared" si="2"/>
        <v>0</v>
      </c>
      <c r="Y7" s="95">
        <f t="shared" si="3"/>
        <v>0</v>
      </c>
      <c r="Z7" s="95">
        <f t="shared" si="4"/>
        <v>0</v>
      </c>
      <c r="AD7" s="101"/>
      <c r="AE7" s="285"/>
      <c r="AF7" s="195"/>
      <c r="AG7" s="227"/>
    </row>
    <row r="8" spans="1:33" ht="117.75" customHeight="1">
      <c r="A8" s="792"/>
      <c r="B8" s="805"/>
      <c r="C8" s="805"/>
      <c r="D8" s="805"/>
      <c r="E8" s="526" t="s">
        <v>21</v>
      </c>
      <c r="F8" s="526" t="s">
        <v>22</v>
      </c>
      <c r="G8" s="48">
        <v>0.56000000000000005</v>
      </c>
      <c r="H8" s="457">
        <v>0.5</v>
      </c>
      <c r="I8" s="526" t="s">
        <v>182</v>
      </c>
      <c r="J8" s="526" t="s">
        <v>926</v>
      </c>
      <c r="K8" s="526" t="s">
        <v>925</v>
      </c>
      <c r="L8" s="874"/>
      <c r="M8" s="428" t="s">
        <v>130</v>
      </c>
      <c r="N8" s="84">
        <v>1</v>
      </c>
      <c r="O8" s="602"/>
      <c r="P8" s="84">
        <v>1</v>
      </c>
      <c r="Q8" s="602"/>
      <c r="R8" s="84">
        <v>1</v>
      </c>
      <c r="S8" s="602"/>
      <c r="T8" s="84">
        <v>1</v>
      </c>
      <c r="U8" s="642"/>
      <c r="V8" s="95">
        <f t="shared" si="0"/>
        <v>0</v>
      </c>
      <c r="W8" s="95">
        <f t="shared" si="1"/>
        <v>0</v>
      </c>
      <c r="X8" s="95">
        <f t="shared" si="2"/>
        <v>0</v>
      </c>
      <c r="Y8" s="95">
        <f t="shared" si="3"/>
        <v>0</v>
      </c>
      <c r="Z8" s="95">
        <f t="shared" si="4"/>
        <v>0</v>
      </c>
      <c r="AD8" s="101"/>
      <c r="AE8" s="285"/>
      <c r="AF8" s="195"/>
      <c r="AG8" s="227"/>
    </row>
    <row r="9" spans="1:33" ht="87" customHeight="1">
      <c r="A9" s="878" t="s">
        <v>31</v>
      </c>
      <c r="B9" s="865" t="s">
        <v>28</v>
      </c>
      <c r="C9" s="865" t="s">
        <v>29</v>
      </c>
      <c r="D9" s="865" t="s">
        <v>438</v>
      </c>
      <c r="E9" s="521" t="s">
        <v>30</v>
      </c>
      <c r="F9" s="527" t="s">
        <v>951</v>
      </c>
      <c r="G9" s="523">
        <v>1</v>
      </c>
      <c r="H9" s="522">
        <v>1</v>
      </c>
      <c r="I9" s="529" t="s">
        <v>153</v>
      </c>
      <c r="J9" s="529" t="s">
        <v>960</v>
      </c>
      <c r="K9" s="529" t="s">
        <v>979</v>
      </c>
      <c r="L9" s="874"/>
      <c r="M9" s="438" t="s">
        <v>129</v>
      </c>
      <c r="N9" s="85">
        <v>1</v>
      </c>
      <c r="O9" s="603"/>
      <c r="P9" s="85">
        <v>1</v>
      </c>
      <c r="Q9" s="603"/>
      <c r="R9" s="85">
        <v>1</v>
      </c>
      <c r="S9" s="603"/>
      <c r="T9" s="157">
        <v>1</v>
      </c>
      <c r="U9" s="643"/>
      <c r="V9" s="95">
        <f t="shared" si="0"/>
        <v>0</v>
      </c>
      <c r="W9" s="95">
        <f t="shared" si="1"/>
        <v>0</v>
      </c>
      <c r="X9" s="95">
        <f t="shared" si="2"/>
        <v>0</v>
      </c>
      <c r="Y9" s="95">
        <f t="shared" si="3"/>
        <v>0</v>
      </c>
      <c r="Z9" s="95">
        <f t="shared" si="4"/>
        <v>0</v>
      </c>
      <c r="AD9" s="101"/>
      <c r="AE9" s="285"/>
      <c r="AF9" s="195"/>
      <c r="AG9" s="195"/>
    </row>
    <row r="10" spans="1:33" ht="90" customHeight="1">
      <c r="A10" s="878"/>
      <c r="B10" s="865"/>
      <c r="C10" s="865"/>
      <c r="D10" s="865"/>
      <c r="E10" s="429" t="s">
        <v>35</v>
      </c>
      <c r="F10" s="437" t="s">
        <v>36</v>
      </c>
      <c r="G10" s="430">
        <v>0.5</v>
      </c>
      <c r="H10" s="431">
        <v>0.7</v>
      </c>
      <c r="I10" s="430" t="s">
        <v>187</v>
      </c>
      <c r="J10" s="438" t="s">
        <v>427</v>
      </c>
      <c r="K10" s="438" t="s">
        <v>187</v>
      </c>
      <c r="L10" s="874"/>
      <c r="M10" s="438" t="s">
        <v>129</v>
      </c>
      <c r="N10" s="86">
        <v>1</v>
      </c>
      <c r="O10" s="602"/>
      <c r="P10" s="86">
        <v>1</v>
      </c>
      <c r="Q10" s="602"/>
      <c r="R10" s="86">
        <v>1</v>
      </c>
      <c r="S10" s="602"/>
      <c r="T10" s="158">
        <v>1</v>
      </c>
      <c r="U10" s="642"/>
      <c r="V10" s="95">
        <f t="shared" si="0"/>
        <v>0</v>
      </c>
      <c r="W10" s="95">
        <f t="shared" si="1"/>
        <v>0</v>
      </c>
      <c r="X10" s="95">
        <f t="shared" si="2"/>
        <v>0</v>
      </c>
      <c r="Y10" s="95">
        <f t="shared" si="3"/>
        <v>0</v>
      </c>
      <c r="Z10" s="95">
        <f t="shared" si="4"/>
        <v>0</v>
      </c>
      <c r="AD10" s="101"/>
      <c r="AE10" s="285"/>
      <c r="AF10" s="195"/>
      <c r="AG10" s="195"/>
    </row>
    <row r="11" spans="1:33" ht="70.5" customHeight="1">
      <c r="A11" s="878"/>
      <c r="B11" s="865"/>
      <c r="C11" s="865"/>
      <c r="D11" s="865"/>
      <c r="E11" s="429" t="s">
        <v>37</v>
      </c>
      <c r="F11" s="437" t="s">
        <v>36</v>
      </c>
      <c r="G11" s="430">
        <v>0.6</v>
      </c>
      <c r="H11" s="431">
        <v>0.8</v>
      </c>
      <c r="I11" s="430" t="s">
        <v>188</v>
      </c>
      <c r="J11" s="438" t="s">
        <v>428</v>
      </c>
      <c r="K11" s="438" t="s">
        <v>188</v>
      </c>
      <c r="L11" s="874"/>
      <c r="M11" s="438" t="s">
        <v>129</v>
      </c>
      <c r="N11" s="86">
        <v>1</v>
      </c>
      <c r="O11" s="602"/>
      <c r="P11" s="86">
        <v>1</v>
      </c>
      <c r="Q11" s="602"/>
      <c r="R11" s="86">
        <v>1</v>
      </c>
      <c r="S11" s="602"/>
      <c r="T11" s="158">
        <v>1</v>
      </c>
      <c r="U11" s="642"/>
      <c r="V11" s="95">
        <f t="shared" si="0"/>
        <v>0</v>
      </c>
      <c r="W11" s="95">
        <f t="shared" si="1"/>
        <v>0</v>
      </c>
      <c r="X11" s="95">
        <f t="shared" si="2"/>
        <v>0</v>
      </c>
      <c r="Y11" s="95">
        <f t="shared" si="3"/>
        <v>0</v>
      </c>
      <c r="Z11" s="95">
        <f t="shared" si="4"/>
        <v>0</v>
      </c>
      <c r="AD11" s="101"/>
      <c r="AE11" s="285"/>
      <c r="AF11" s="195"/>
      <c r="AG11" s="227"/>
    </row>
    <row r="12" spans="1:33" ht="88.5" customHeight="1">
      <c r="A12" s="878"/>
      <c r="B12" s="865"/>
      <c r="C12" s="865"/>
      <c r="D12" s="865"/>
      <c r="E12" s="521" t="s">
        <v>38</v>
      </c>
      <c r="F12" s="527" t="s">
        <v>39</v>
      </c>
      <c r="G12" s="523">
        <v>0.7</v>
      </c>
      <c r="H12" s="522">
        <v>0.8</v>
      </c>
      <c r="I12" s="523" t="s">
        <v>189</v>
      </c>
      <c r="J12" s="529" t="s">
        <v>937</v>
      </c>
      <c r="K12" s="529" t="s">
        <v>938</v>
      </c>
      <c r="L12" s="874"/>
      <c r="M12" s="529" t="s">
        <v>129</v>
      </c>
      <c r="N12" s="86">
        <v>1</v>
      </c>
      <c r="O12" s="602"/>
      <c r="P12" s="86">
        <v>1</v>
      </c>
      <c r="Q12" s="602"/>
      <c r="R12" s="86">
        <v>1</v>
      </c>
      <c r="S12" s="602"/>
      <c r="T12" s="158">
        <v>1</v>
      </c>
      <c r="U12" s="642"/>
      <c r="V12" s="95">
        <f t="shared" ref="V12" si="5">IFERROR((O12*100%)/N12,"-")</f>
        <v>0</v>
      </c>
      <c r="W12" s="95">
        <f t="shared" ref="W12" si="6">IFERROR((Q12*100%)/P12,"-")</f>
        <v>0</v>
      </c>
      <c r="X12" s="95">
        <f t="shared" ref="X12" si="7">IFERROR((S12*100%)/R12,"-")</f>
        <v>0</v>
      </c>
      <c r="Y12" s="95">
        <f t="shared" ref="Y12" si="8">IFERROR((U12*100%)/T12,"-")</f>
        <v>0</v>
      </c>
      <c r="Z12" s="95">
        <f t="shared" ref="Z12" si="9">IFERROR(AVERAGE(V12:Y12),"-")</f>
        <v>0</v>
      </c>
      <c r="AD12" s="101"/>
      <c r="AE12" s="316"/>
      <c r="AF12" s="195"/>
      <c r="AG12" s="195"/>
    </row>
    <row r="13" spans="1:33" ht="112.5" customHeight="1">
      <c r="A13" s="878"/>
      <c r="B13" s="865"/>
      <c r="C13" s="865"/>
      <c r="D13" s="865"/>
      <c r="E13" s="429" t="s">
        <v>42</v>
      </c>
      <c r="F13" s="437" t="s">
        <v>43</v>
      </c>
      <c r="G13" s="430">
        <v>0.9</v>
      </c>
      <c r="H13" s="431">
        <v>0.9</v>
      </c>
      <c r="I13" s="430" t="s">
        <v>190</v>
      </c>
      <c r="J13" s="438" t="s">
        <v>45</v>
      </c>
      <c r="K13" s="438" t="s">
        <v>186</v>
      </c>
      <c r="L13" s="874"/>
      <c r="M13" s="430" t="s">
        <v>129</v>
      </c>
      <c r="N13" s="86">
        <v>1</v>
      </c>
      <c r="O13" s="602"/>
      <c r="P13" s="86">
        <v>0.9</v>
      </c>
      <c r="Q13" s="602"/>
      <c r="R13" s="86">
        <v>0.9</v>
      </c>
      <c r="S13" s="602"/>
      <c r="T13" s="158">
        <v>0.9</v>
      </c>
      <c r="U13" s="642"/>
      <c r="V13" s="95">
        <f t="shared" si="0"/>
        <v>0</v>
      </c>
      <c r="W13" s="95">
        <f t="shared" si="1"/>
        <v>0</v>
      </c>
      <c r="X13" s="95">
        <f t="shared" si="2"/>
        <v>0</v>
      </c>
      <c r="Y13" s="95">
        <f t="shared" si="3"/>
        <v>0</v>
      </c>
      <c r="Z13" s="95">
        <f t="shared" si="4"/>
        <v>0</v>
      </c>
      <c r="AD13" s="101"/>
      <c r="AE13" s="285"/>
      <c r="AF13" s="195"/>
      <c r="AG13" s="278"/>
    </row>
    <row r="14" spans="1:33" ht="84" customHeight="1">
      <c r="A14" s="878"/>
      <c r="B14" s="865"/>
      <c r="C14" s="891" t="s">
        <v>46</v>
      </c>
      <c r="D14" s="892"/>
      <c r="E14" s="429" t="s">
        <v>619</v>
      </c>
      <c r="F14" s="437" t="s">
        <v>620</v>
      </c>
      <c r="G14" s="437">
        <v>0.8</v>
      </c>
      <c r="H14" s="430">
        <v>0.9</v>
      </c>
      <c r="I14" s="437" t="s">
        <v>657</v>
      </c>
      <c r="J14" s="430" t="s">
        <v>536</v>
      </c>
      <c r="K14" s="430" t="s">
        <v>485</v>
      </c>
      <c r="L14" s="874"/>
      <c r="M14" s="430" t="s">
        <v>129</v>
      </c>
      <c r="N14" s="86">
        <v>1</v>
      </c>
      <c r="O14" s="602"/>
      <c r="P14" s="86">
        <v>1</v>
      </c>
      <c r="Q14" s="602"/>
      <c r="R14" s="86">
        <v>1</v>
      </c>
      <c r="S14" s="602"/>
      <c r="T14" s="86">
        <v>1</v>
      </c>
      <c r="U14" s="644"/>
      <c r="V14" s="95">
        <f t="shared" si="0"/>
        <v>0</v>
      </c>
      <c r="W14" s="95">
        <f t="shared" si="1"/>
        <v>0</v>
      </c>
      <c r="X14" s="95">
        <f t="shared" si="2"/>
        <v>0</v>
      </c>
      <c r="Y14" s="95">
        <f t="shared" si="3"/>
        <v>0</v>
      </c>
      <c r="Z14" s="95">
        <f t="shared" si="4"/>
        <v>0</v>
      </c>
      <c r="AD14" s="101"/>
      <c r="AE14" s="316"/>
      <c r="AF14" s="195"/>
      <c r="AG14" s="195"/>
    </row>
    <row r="15" spans="1:33" ht="51" customHeight="1">
      <c r="A15" s="878"/>
      <c r="B15" s="865"/>
      <c r="C15" s="865" t="s">
        <v>49</v>
      </c>
      <c r="D15" s="879" t="s">
        <v>320</v>
      </c>
      <c r="E15" s="865" t="s">
        <v>50</v>
      </c>
      <c r="F15" s="865" t="s">
        <v>51</v>
      </c>
      <c r="G15" s="880">
        <v>0.9</v>
      </c>
      <c r="H15" s="881">
        <v>0.9</v>
      </c>
      <c r="I15" s="834" t="s">
        <v>563</v>
      </c>
      <c r="J15" s="437" t="s">
        <v>52</v>
      </c>
      <c r="K15" s="438" t="s">
        <v>53</v>
      </c>
      <c r="L15" s="874"/>
      <c r="M15" s="438" t="s">
        <v>131</v>
      </c>
      <c r="N15" s="86">
        <v>1</v>
      </c>
      <c r="O15" s="602"/>
      <c r="P15" s="86">
        <v>0</v>
      </c>
      <c r="Q15" s="602"/>
      <c r="R15" s="86">
        <v>0</v>
      </c>
      <c r="S15" s="602"/>
      <c r="T15" s="86">
        <v>0</v>
      </c>
      <c r="U15" s="614"/>
      <c r="V15" s="95">
        <f t="shared" si="0"/>
        <v>0</v>
      </c>
      <c r="W15" s="95" t="str">
        <f t="shared" si="1"/>
        <v>-</v>
      </c>
      <c r="X15" s="95" t="str">
        <f t="shared" si="2"/>
        <v>-</v>
      </c>
      <c r="Y15" s="95" t="str">
        <f t="shared" si="3"/>
        <v>-</v>
      </c>
      <c r="Z15" s="95">
        <f t="shared" si="4"/>
        <v>0</v>
      </c>
      <c r="AA15" s="37"/>
      <c r="AB15" s="37"/>
      <c r="AC15" s="37"/>
      <c r="AD15" s="101"/>
      <c r="AE15" s="316"/>
      <c r="AF15" s="195"/>
      <c r="AG15" s="227"/>
    </row>
    <row r="16" spans="1:33" ht="57.75" customHeight="1">
      <c r="A16" s="878"/>
      <c r="B16" s="865"/>
      <c r="C16" s="865"/>
      <c r="D16" s="879"/>
      <c r="E16" s="865"/>
      <c r="F16" s="865"/>
      <c r="G16" s="880"/>
      <c r="H16" s="881"/>
      <c r="I16" s="835"/>
      <c r="J16" s="437" t="s">
        <v>542</v>
      </c>
      <c r="K16" s="438" t="s">
        <v>541</v>
      </c>
      <c r="L16" s="874"/>
      <c r="M16" s="438" t="s">
        <v>129</v>
      </c>
      <c r="N16" s="86">
        <v>0</v>
      </c>
      <c r="O16" s="602"/>
      <c r="P16" s="86">
        <v>0.75</v>
      </c>
      <c r="Q16" s="602"/>
      <c r="R16" s="86">
        <v>0.8</v>
      </c>
      <c r="S16" s="602"/>
      <c r="T16" s="86">
        <v>0.9</v>
      </c>
      <c r="U16" s="614"/>
      <c r="V16" s="95" t="str">
        <f t="shared" si="0"/>
        <v>-</v>
      </c>
      <c r="W16" s="95">
        <f t="shared" si="1"/>
        <v>0</v>
      </c>
      <c r="X16" s="95">
        <f t="shared" si="2"/>
        <v>0</v>
      </c>
      <c r="Y16" s="95">
        <f t="shared" si="3"/>
        <v>0</v>
      </c>
      <c r="Z16" s="95">
        <f t="shared" si="4"/>
        <v>0</v>
      </c>
      <c r="AA16" s="37"/>
      <c r="AB16" s="37"/>
      <c r="AC16" s="37"/>
      <c r="AD16" s="101"/>
      <c r="AE16" s="285"/>
      <c r="AF16" s="195"/>
      <c r="AG16" s="227"/>
    </row>
    <row r="17" spans="1:33" ht="99" customHeight="1">
      <c r="A17" s="791" t="s">
        <v>873</v>
      </c>
      <c r="B17" s="894" t="s">
        <v>440</v>
      </c>
      <c r="C17" s="894" t="s">
        <v>441</v>
      </c>
      <c r="D17" s="894" t="s">
        <v>442</v>
      </c>
      <c r="E17" s="894" t="s">
        <v>65</v>
      </c>
      <c r="F17" s="894" t="s">
        <v>720</v>
      </c>
      <c r="G17" s="907" t="s">
        <v>853</v>
      </c>
      <c r="H17" s="907" t="s">
        <v>615</v>
      </c>
      <c r="I17" s="907" t="s">
        <v>861</v>
      </c>
      <c r="J17" s="434" t="s">
        <v>162</v>
      </c>
      <c r="K17" s="433" t="s">
        <v>852</v>
      </c>
      <c r="L17" s="874"/>
      <c r="M17" s="137" t="s">
        <v>134</v>
      </c>
      <c r="N17" s="159">
        <v>1</v>
      </c>
      <c r="O17" s="623"/>
      <c r="P17" s="130">
        <v>1</v>
      </c>
      <c r="Q17" s="628"/>
      <c r="R17" s="130">
        <v>1</v>
      </c>
      <c r="S17" s="628"/>
      <c r="T17" s="160">
        <v>1</v>
      </c>
      <c r="U17" s="646"/>
      <c r="V17" s="95">
        <f t="shared" si="0"/>
        <v>0</v>
      </c>
      <c r="W17" s="95">
        <f t="shared" si="1"/>
        <v>0</v>
      </c>
      <c r="X17" s="95">
        <f t="shared" si="2"/>
        <v>0</v>
      </c>
      <c r="Y17" s="95">
        <f t="shared" si="3"/>
        <v>0</v>
      </c>
      <c r="Z17" s="95">
        <f t="shared" si="4"/>
        <v>0</v>
      </c>
      <c r="AB17" s="138"/>
      <c r="AD17" s="101"/>
      <c r="AE17" s="285"/>
      <c r="AF17" s="195"/>
      <c r="AG17" s="195"/>
    </row>
    <row r="18" spans="1:33" ht="68.25" customHeight="1">
      <c r="A18" s="792"/>
      <c r="B18" s="895"/>
      <c r="C18" s="895"/>
      <c r="D18" s="895"/>
      <c r="E18" s="895"/>
      <c r="F18" s="895"/>
      <c r="G18" s="908"/>
      <c r="H18" s="908"/>
      <c r="I18" s="908"/>
      <c r="J18" s="434" t="s">
        <v>163</v>
      </c>
      <c r="K18" s="433" t="s">
        <v>854</v>
      </c>
      <c r="L18" s="874"/>
      <c r="M18" s="433" t="s">
        <v>134</v>
      </c>
      <c r="N18" s="159">
        <v>0</v>
      </c>
      <c r="O18" s="623"/>
      <c r="P18" s="130">
        <v>1</v>
      </c>
      <c r="Q18" s="628"/>
      <c r="R18" s="130">
        <v>0</v>
      </c>
      <c r="S18" s="628"/>
      <c r="T18" s="160">
        <v>1</v>
      </c>
      <c r="U18" s="646"/>
      <c r="V18" s="95" t="str">
        <f t="shared" si="0"/>
        <v>-</v>
      </c>
      <c r="W18" s="95">
        <f t="shared" si="1"/>
        <v>0</v>
      </c>
      <c r="X18" s="95" t="str">
        <f t="shared" si="2"/>
        <v>-</v>
      </c>
      <c r="Y18" s="95">
        <f t="shared" si="3"/>
        <v>0</v>
      </c>
      <c r="Z18" s="95">
        <f t="shared" si="4"/>
        <v>0</v>
      </c>
      <c r="AD18" s="101"/>
      <c r="AE18" s="285"/>
      <c r="AF18" s="195"/>
      <c r="AG18" s="195"/>
    </row>
    <row r="19" spans="1:33" ht="112.5" customHeight="1">
      <c r="A19" s="809"/>
      <c r="B19" s="896"/>
      <c r="C19" s="896"/>
      <c r="D19" s="896"/>
      <c r="E19" s="448" t="s">
        <v>70</v>
      </c>
      <c r="F19" s="448" t="s">
        <v>446</v>
      </c>
      <c r="G19" s="124">
        <v>4.1999999999999997E-3</v>
      </c>
      <c r="H19" s="512" t="s">
        <v>977</v>
      </c>
      <c r="I19" s="542" t="s">
        <v>72</v>
      </c>
      <c r="J19" s="62" t="s">
        <v>205</v>
      </c>
      <c r="K19" s="519" t="s">
        <v>166</v>
      </c>
      <c r="L19" s="874"/>
      <c r="M19" s="433" t="s">
        <v>74</v>
      </c>
      <c r="N19" s="132">
        <v>5.0000000000000001E-3</v>
      </c>
      <c r="O19" s="624"/>
      <c r="P19" s="132">
        <v>5.0000000000000001E-3</v>
      </c>
      <c r="Q19" s="624"/>
      <c r="R19" s="132">
        <v>5.0000000000000001E-3</v>
      </c>
      <c r="S19" s="641"/>
      <c r="T19" s="164">
        <v>5.0000000000000001E-3</v>
      </c>
      <c r="U19" s="645"/>
      <c r="V19" s="95" t="str">
        <f>IF(O19,IF(O19&gt;=0.5%,100%,IF(AND(O19&gt;0.4%),79%,59%)),"-")</f>
        <v>-</v>
      </c>
      <c r="W19" s="95" t="str">
        <f>IF(Q19,IF(Q19&gt;=0.5%,100%,IF(AND(Q19&gt;0.4%),79%,59%)),"-")</f>
        <v>-</v>
      </c>
      <c r="X19" s="95" t="str">
        <f>IF(S19,IF(S19&gt;=0.5%,100%,IF(AND(S19&gt;0.4%),79%,59%)),"-")</f>
        <v>-</v>
      </c>
      <c r="Y19" s="95" t="str">
        <f>IF(U19,IF(U19&gt;=0.5%,100%,IF(AND(U19&gt;0.4%),79%,59%)),"-")</f>
        <v>-</v>
      </c>
      <c r="Z19" s="95" t="str">
        <f t="shared" si="4"/>
        <v>-</v>
      </c>
      <c r="AD19" s="101"/>
      <c r="AE19" s="647"/>
      <c r="AF19" s="195"/>
      <c r="AG19" s="227"/>
    </row>
    <row r="20" spans="1:33" ht="105" customHeight="1">
      <c r="A20" s="791" t="s">
        <v>127</v>
      </c>
      <c r="B20" s="860" t="s">
        <v>78</v>
      </c>
      <c r="C20" s="860" t="s">
        <v>79</v>
      </c>
      <c r="D20" s="860" t="s">
        <v>90</v>
      </c>
      <c r="E20" s="860" t="s">
        <v>91</v>
      </c>
      <c r="F20" s="860" t="s">
        <v>92</v>
      </c>
      <c r="G20" s="859">
        <v>0.3</v>
      </c>
      <c r="H20" s="875">
        <v>0.7</v>
      </c>
      <c r="I20" s="64" t="s">
        <v>195</v>
      </c>
      <c r="J20" s="64" t="s">
        <v>172</v>
      </c>
      <c r="K20" s="64" t="s">
        <v>195</v>
      </c>
      <c r="L20" s="874"/>
      <c r="M20" s="64" t="s">
        <v>130</v>
      </c>
      <c r="N20" s="92">
        <v>0</v>
      </c>
      <c r="O20" s="602"/>
      <c r="P20" s="92" t="s">
        <v>903</v>
      </c>
      <c r="Q20" s="602"/>
      <c r="R20" s="92">
        <v>0</v>
      </c>
      <c r="S20" s="602"/>
      <c r="T20" s="92" t="s">
        <v>903</v>
      </c>
      <c r="U20" s="642"/>
      <c r="V20" s="95" t="str">
        <f>IF(O20,IF(O20&gt;=90%,100%,59%),"-")</f>
        <v>-</v>
      </c>
      <c r="W20" s="95" t="str">
        <f>IF(Q20,IF(Q20&gt;=90%,100%,59%),"-")</f>
        <v>-</v>
      </c>
      <c r="X20" s="95" t="str">
        <f>IF(S20,IF(S20&gt;=90%,100%,59%),"-")</f>
        <v>-</v>
      </c>
      <c r="Y20" s="95" t="str">
        <f>IF(U20,IF(U20&gt;=90%,100%,59%),"-")</f>
        <v>-</v>
      </c>
      <c r="Z20" s="95" t="str">
        <f t="shared" si="4"/>
        <v>-</v>
      </c>
      <c r="AD20" s="101"/>
      <c r="AE20" s="647"/>
      <c r="AF20" s="195"/>
      <c r="AG20" s="227"/>
    </row>
    <row r="21" spans="1:33" ht="98.25" customHeight="1">
      <c r="A21" s="809"/>
      <c r="B21" s="860"/>
      <c r="C21" s="860"/>
      <c r="D21" s="860"/>
      <c r="E21" s="860"/>
      <c r="F21" s="860"/>
      <c r="G21" s="859"/>
      <c r="H21" s="875"/>
      <c r="I21" s="64" t="s">
        <v>201</v>
      </c>
      <c r="J21" s="64" t="s">
        <v>202</v>
      </c>
      <c r="K21" s="64" t="s">
        <v>251</v>
      </c>
      <c r="L21" s="874"/>
      <c r="M21" s="64" t="s">
        <v>130</v>
      </c>
      <c r="N21" s="92">
        <v>0</v>
      </c>
      <c r="O21" s="602"/>
      <c r="P21" s="92">
        <v>0.8</v>
      </c>
      <c r="Q21" s="602"/>
      <c r="R21" s="92">
        <v>0.8</v>
      </c>
      <c r="S21" s="602"/>
      <c r="T21" s="165">
        <v>0.8</v>
      </c>
      <c r="U21" s="642"/>
      <c r="V21" s="95" t="str">
        <f t="shared" si="0"/>
        <v>-</v>
      </c>
      <c r="W21" s="95">
        <f t="shared" si="1"/>
        <v>0</v>
      </c>
      <c r="X21" s="95">
        <f t="shared" si="2"/>
        <v>0</v>
      </c>
      <c r="Y21" s="95">
        <f t="shared" si="3"/>
        <v>0</v>
      </c>
      <c r="Z21" s="95">
        <f t="shared" si="4"/>
        <v>0</v>
      </c>
      <c r="AD21" s="101"/>
      <c r="AE21" s="647"/>
      <c r="AF21" s="195"/>
      <c r="AG21" s="227"/>
    </row>
    <row r="22" spans="1:33" ht="135" customHeight="1">
      <c r="A22" s="1017" t="s">
        <v>128</v>
      </c>
      <c r="B22" s="1046" t="s">
        <v>444</v>
      </c>
      <c r="C22" s="1046" t="s">
        <v>445</v>
      </c>
      <c r="D22" s="436" t="s">
        <v>99</v>
      </c>
      <c r="E22" s="436" t="s">
        <v>100</v>
      </c>
      <c r="F22" s="441" t="s">
        <v>101</v>
      </c>
      <c r="G22" s="439">
        <v>0.7</v>
      </c>
      <c r="H22" s="440">
        <v>0.8</v>
      </c>
      <c r="I22" s="442" t="s">
        <v>173</v>
      </c>
      <c r="J22" s="530" t="s">
        <v>908</v>
      </c>
      <c r="K22" s="534" t="s">
        <v>790</v>
      </c>
      <c r="L22" s="874"/>
      <c r="M22" s="442" t="s">
        <v>130</v>
      </c>
      <c r="N22" s="166">
        <v>0</v>
      </c>
      <c r="O22" s="640"/>
      <c r="P22" s="134">
        <v>0</v>
      </c>
      <c r="Q22" s="626"/>
      <c r="R22" s="134">
        <v>0</v>
      </c>
      <c r="S22" s="626"/>
      <c r="T22" s="167">
        <v>1</v>
      </c>
      <c r="U22" s="646"/>
      <c r="V22" s="95" t="str">
        <f t="shared" si="0"/>
        <v>-</v>
      </c>
      <c r="W22" s="95" t="str">
        <f>IFERROR((Q22*100%)/P22,"-")</f>
        <v>-</v>
      </c>
      <c r="X22" s="95" t="str">
        <f t="shared" si="2"/>
        <v>-</v>
      </c>
      <c r="Y22" s="95">
        <f t="shared" si="3"/>
        <v>0</v>
      </c>
      <c r="Z22" s="95">
        <f t="shared" si="4"/>
        <v>0</v>
      </c>
      <c r="AD22" s="101"/>
      <c r="AE22" s="647"/>
      <c r="AF22" s="195"/>
      <c r="AG22" s="227"/>
    </row>
    <row r="23" spans="1:33" ht="86.25" customHeight="1">
      <c r="A23" s="1019"/>
      <c r="B23" s="1048"/>
      <c r="C23" s="1048"/>
      <c r="D23" s="528" t="s">
        <v>954</v>
      </c>
      <c r="E23" s="535" t="s">
        <v>956</v>
      </c>
      <c r="F23" s="535" t="s">
        <v>957</v>
      </c>
      <c r="G23" s="536">
        <v>0.8</v>
      </c>
      <c r="H23" s="536" t="s">
        <v>955</v>
      </c>
      <c r="I23" s="535" t="s">
        <v>957</v>
      </c>
      <c r="J23" s="530" t="s">
        <v>958</v>
      </c>
      <c r="K23" s="530" t="s">
        <v>959</v>
      </c>
      <c r="L23" s="548"/>
      <c r="M23" s="530" t="s">
        <v>130</v>
      </c>
      <c r="N23" s="166">
        <v>1</v>
      </c>
      <c r="O23" s="640"/>
      <c r="P23" s="134">
        <v>1</v>
      </c>
      <c r="Q23" s="626"/>
      <c r="R23" s="134" t="s">
        <v>899</v>
      </c>
      <c r="S23" s="626"/>
      <c r="T23" s="167">
        <v>1</v>
      </c>
      <c r="U23" s="646"/>
      <c r="V23" s="95">
        <f t="shared" ref="V23" si="10">IFERROR((O23*100%)/N23,"-")</f>
        <v>0</v>
      </c>
      <c r="W23" s="95">
        <f>IFERROR((Q23*100%)/P23,"-")</f>
        <v>0</v>
      </c>
      <c r="X23" s="95" t="str">
        <f t="shared" ref="X23" si="11">IFERROR((S23*100%)/R23,"-")</f>
        <v>-</v>
      </c>
      <c r="Y23" s="95">
        <f t="shared" ref="Y23" si="12">IFERROR((U23*100%)/T23,"-")</f>
        <v>0</v>
      </c>
      <c r="Z23" s="95">
        <f t="shared" ref="Z23" si="13">IFERROR(AVERAGE(V23:Y23),"-")</f>
        <v>0</v>
      </c>
      <c r="AD23" s="101"/>
      <c r="AE23" s="285"/>
      <c r="AF23" s="195"/>
      <c r="AG23" s="227"/>
    </row>
    <row r="24" spans="1:33" ht="40.5" customHeight="1">
      <c r="A24" s="1091" t="s">
        <v>433</v>
      </c>
      <c r="B24" s="1092"/>
      <c r="C24" s="1092"/>
      <c r="D24" s="1092"/>
      <c r="E24" s="1092"/>
      <c r="F24" s="1092"/>
      <c r="G24" s="1092"/>
      <c r="H24" s="1092"/>
      <c r="I24" s="1092"/>
      <c r="J24" s="1092"/>
      <c r="K24" s="1092"/>
      <c r="L24" s="1092"/>
      <c r="M24" s="1093"/>
      <c r="N24" s="102"/>
      <c r="O24" s="102"/>
      <c r="P24" s="102"/>
      <c r="Q24" s="102"/>
      <c r="R24" s="102"/>
      <c r="S24" s="102"/>
      <c r="T24" s="102"/>
      <c r="U24" s="102"/>
      <c r="V24" s="40" t="str">
        <f t="shared" si="0"/>
        <v>-</v>
      </c>
      <c r="W24" s="40" t="str">
        <f>IFERROR((Q24*100%)/P24,"-")</f>
        <v>-</v>
      </c>
      <c r="X24" s="40" t="str">
        <f t="shared" si="2"/>
        <v>-</v>
      </c>
      <c r="Y24" s="40" t="str">
        <f t="shared" si="3"/>
        <v>-</v>
      </c>
      <c r="Z24" s="141">
        <f>AVERAGE(Z4:Z23)</f>
        <v>0</v>
      </c>
      <c r="AD24" s="101"/>
      <c r="AE24" s="647"/>
      <c r="AF24" s="195"/>
      <c r="AG24" s="227"/>
    </row>
    <row r="25" spans="1:33" ht="45.6" customHeight="1">
      <c r="A25" s="1021" t="s">
        <v>209</v>
      </c>
      <c r="B25" s="1022"/>
      <c r="C25" s="1022"/>
      <c r="D25" s="1022"/>
      <c r="E25" s="1022"/>
      <c r="F25" s="1022"/>
      <c r="G25" s="1022"/>
      <c r="H25" s="1022"/>
      <c r="I25" s="1022"/>
      <c r="J25" s="1094"/>
      <c r="AD25" s="101"/>
      <c r="AE25" s="285"/>
      <c r="AF25" s="195"/>
      <c r="AG25" s="227"/>
    </row>
    <row r="26" spans="1:33" ht="22.5" customHeight="1">
      <c r="A26" s="1082" t="s">
        <v>250</v>
      </c>
      <c r="B26" s="1083"/>
      <c r="C26" s="1083"/>
      <c r="D26" s="1083"/>
      <c r="E26" s="1083"/>
      <c r="F26" s="1083"/>
      <c r="G26" s="1083"/>
      <c r="H26" s="1083"/>
      <c r="I26" s="1083"/>
      <c r="J26" s="1084"/>
      <c r="AD26" s="101"/>
      <c r="AE26" s="285"/>
      <c r="AF26" s="195"/>
      <c r="AG26" s="227"/>
    </row>
    <row r="27" spans="1:33" ht="21.75" customHeight="1">
      <c r="A27" s="1085"/>
      <c r="B27" s="1086"/>
      <c r="C27" s="1086"/>
      <c r="D27" s="1086"/>
      <c r="E27" s="1086"/>
      <c r="F27" s="1086"/>
      <c r="G27" s="1086"/>
      <c r="H27" s="1086"/>
      <c r="I27" s="1086"/>
      <c r="J27" s="1087"/>
      <c r="AD27" s="101"/>
      <c r="AE27" s="647"/>
      <c r="AF27" s="195"/>
      <c r="AG27" s="227"/>
    </row>
    <row r="28" spans="1:33" ht="13.8">
      <c r="A28" s="1088"/>
      <c r="B28" s="1089"/>
      <c r="C28" s="1089"/>
      <c r="D28" s="1089"/>
      <c r="E28" s="1089"/>
      <c r="F28" s="1089"/>
      <c r="G28" s="1089"/>
      <c r="H28" s="1089"/>
      <c r="I28" s="1089"/>
      <c r="J28" s="1090"/>
      <c r="AD28" s="101"/>
      <c r="AE28" s="647"/>
      <c r="AF28" s="195"/>
      <c r="AG28" s="227"/>
    </row>
    <row r="29" spans="1:33" ht="13.8">
      <c r="A29" s="142"/>
      <c r="B29" s="142"/>
      <c r="C29" s="142"/>
      <c r="D29" s="142"/>
      <c r="E29" s="142"/>
      <c r="F29" s="142"/>
      <c r="G29" s="142"/>
      <c r="H29" s="142"/>
      <c r="I29" s="142"/>
      <c r="J29" s="142"/>
      <c r="AD29" s="101"/>
      <c r="AE29" s="285"/>
      <c r="AF29" s="195"/>
      <c r="AG29" s="227"/>
    </row>
    <row r="30" spans="1:33" ht="13.8">
      <c r="A30" s="142"/>
      <c r="B30" s="142"/>
      <c r="C30" s="142"/>
      <c r="D30" s="142"/>
      <c r="E30" s="142"/>
      <c r="F30" s="142"/>
      <c r="G30" s="142"/>
      <c r="H30" s="142"/>
      <c r="I30" s="142"/>
      <c r="J30" s="142"/>
      <c r="AD30" s="101"/>
      <c r="AE30" s="647"/>
      <c r="AF30" s="195"/>
      <c r="AG30" s="227"/>
    </row>
    <row r="31" spans="1:33" ht="13.8">
      <c r="A31" s="142"/>
      <c r="B31" s="142"/>
      <c r="C31" s="142"/>
      <c r="D31" s="142"/>
      <c r="E31" s="142"/>
      <c r="F31" s="142"/>
      <c r="G31" s="142"/>
      <c r="H31" s="142"/>
      <c r="I31" s="142"/>
      <c r="J31" s="142"/>
      <c r="AD31" s="101"/>
      <c r="AE31" s="647"/>
      <c r="AF31" s="195"/>
      <c r="AG31" s="227"/>
    </row>
    <row r="32" spans="1:33" ht="42.75" customHeight="1">
      <c r="A32" s="853" t="s">
        <v>918</v>
      </c>
      <c r="B32" s="853" t="s">
        <v>668</v>
      </c>
      <c r="C32" s="853" t="s">
        <v>340</v>
      </c>
      <c r="D32" s="853" t="s">
        <v>0</v>
      </c>
      <c r="E32" s="853" t="s">
        <v>654</v>
      </c>
      <c r="F32" s="853" t="s">
        <v>832</v>
      </c>
      <c r="G32" s="853" t="s">
        <v>1</v>
      </c>
      <c r="H32" s="853" t="s">
        <v>645</v>
      </c>
      <c r="I32" s="853" t="s">
        <v>125</v>
      </c>
      <c r="J32" s="853" t="s">
        <v>812</v>
      </c>
      <c r="K32" s="853" t="s">
        <v>805</v>
      </c>
      <c r="L32" s="913" t="s">
        <v>432</v>
      </c>
      <c r="M32" s="853" t="s">
        <v>2</v>
      </c>
      <c r="N32" s="853" t="s">
        <v>210</v>
      </c>
      <c r="O32" s="853" t="s">
        <v>645</v>
      </c>
      <c r="P32" s="877" t="s">
        <v>3</v>
      </c>
      <c r="Q32" s="877"/>
      <c r="R32" s="877"/>
      <c r="S32" s="877"/>
      <c r="T32" s="877"/>
      <c r="U32" s="877"/>
      <c r="V32" s="877"/>
      <c r="W32" s="877"/>
      <c r="X32" s="818" t="s">
        <v>1007</v>
      </c>
      <c r="Y32" s="819"/>
      <c r="Z32" s="819"/>
      <c r="AA32" s="819"/>
      <c r="AB32" s="820"/>
      <c r="AD32" s="101"/>
      <c r="AE32" s="285"/>
      <c r="AF32" s="195"/>
      <c r="AG32" s="227"/>
    </row>
    <row r="33" spans="1:33" ht="54.75" customHeight="1">
      <c r="A33" s="853"/>
      <c r="B33" s="853"/>
      <c r="C33" s="853"/>
      <c r="D33" s="853"/>
      <c r="E33" s="853"/>
      <c r="F33" s="853"/>
      <c r="G33" s="853"/>
      <c r="H33" s="853"/>
      <c r="I33" s="853"/>
      <c r="J33" s="793"/>
      <c r="K33" s="1095"/>
      <c r="L33" s="897"/>
      <c r="M33" s="793"/>
      <c r="N33" s="793"/>
      <c r="O33" s="853"/>
      <c r="P33" s="426" t="s">
        <v>143</v>
      </c>
      <c r="Q33" s="426" t="s">
        <v>145</v>
      </c>
      <c r="R33" s="426" t="s">
        <v>144</v>
      </c>
      <c r="S33" s="426" t="s">
        <v>146</v>
      </c>
      <c r="T33" s="426" t="s">
        <v>147</v>
      </c>
      <c r="U33" s="426" t="s">
        <v>148</v>
      </c>
      <c r="V33" s="426" t="s">
        <v>149</v>
      </c>
      <c r="W33" s="426" t="s">
        <v>150</v>
      </c>
      <c r="X33" s="426" t="s">
        <v>458</v>
      </c>
      <c r="Y33" s="426" t="s">
        <v>454</v>
      </c>
      <c r="Z33" s="426" t="s">
        <v>455</v>
      </c>
      <c r="AA33" s="426" t="s">
        <v>456</v>
      </c>
      <c r="AB33" s="426" t="s">
        <v>457</v>
      </c>
      <c r="AD33" s="101"/>
      <c r="AE33" s="647"/>
      <c r="AF33" s="195"/>
      <c r="AG33" s="227"/>
    </row>
    <row r="34" spans="1:33" ht="149.25" customHeight="1">
      <c r="A34" s="539" t="s">
        <v>127</v>
      </c>
      <c r="B34" s="514" t="s">
        <v>78</v>
      </c>
      <c r="C34" s="514" t="s">
        <v>79</v>
      </c>
      <c r="D34" s="514" t="s">
        <v>253</v>
      </c>
      <c r="E34" s="511" t="s">
        <v>91</v>
      </c>
      <c r="F34" s="514" t="s">
        <v>92</v>
      </c>
      <c r="G34" s="510">
        <v>0.3</v>
      </c>
      <c r="H34" s="515">
        <v>0.7</v>
      </c>
      <c r="I34" s="511" t="s">
        <v>252</v>
      </c>
      <c r="J34" s="144" t="s">
        <v>855</v>
      </c>
      <c r="K34" s="144" t="s">
        <v>856</v>
      </c>
      <c r="L34" s="897"/>
      <c r="M34" s="144" t="s">
        <v>314</v>
      </c>
      <c r="N34" s="378">
        <v>0.01</v>
      </c>
      <c r="O34" s="146" t="s">
        <v>216</v>
      </c>
      <c r="P34" s="147" t="s">
        <v>217</v>
      </c>
      <c r="Q34" s="338"/>
      <c r="R34" s="147" t="s">
        <v>217</v>
      </c>
      <c r="S34" s="338"/>
      <c r="T34" s="147" t="s">
        <v>217</v>
      </c>
      <c r="U34" s="116"/>
      <c r="V34" s="147" t="s">
        <v>217</v>
      </c>
      <c r="W34" s="116"/>
      <c r="X34" s="40" t="str">
        <f>IF(Q34,IF(Q34&lt;=1%,100%,0%),"-")</f>
        <v>-</v>
      </c>
      <c r="Y34" s="40" t="str">
        <f>IF(S34,IF(S34&lt;=1%,100%,0%),"-")</f>
        <v>-</v>
      </c>
      <c r="Z34" s="40" t="str">
        <f>IF(U34,IF(U34&lt;=1%,100%,0%),"-")</f>
        <v>-</v>
      </c>
      <c r="AA34" s="40" t="str">
        <f>IF(W34,IF(W34&lt;=1%,100%,0%),"-")</f>
        <v>-</v>
      </c>
      <c r="AB34" s="40" t="str">
        <f>IFERROR(AVERAGE(X34:AA34),"-")</f>
        <v>-</v>
      </c>
      <c r="AD34" s="101"/>
      <c r="AE34" s="647"/>
      <c r="AF34" s="195"/>
      <c r="AG34" s="227"/>
    </row>
    <row r="35" spans="1:33" ht="45.75" customHeight="1">
      <c r="A35" s="871"/>
      <c r="B35" s="872"/>
      <c r="C35" s="872"/>
      <c r="D35" s="872"/>
      <c r="E35" s="872"/>
      <c r="F35" s="872"/>
      <c r="G35" s="872"/>
      <c r="H35" s="872"/>
      <c r="I35" s="872"/>
      <c r="J35" s="872"/>
      <c r="K35" s="872"/>
      <c r="L35" s="872"/>
      <c r="M35" s="872"/>
      <c r="N35" s="872"/>
      <c r="O35" s="872"/>
      <c r="P35" s="872"/>
      <c r="Q35" s="872"/>
      <c r="R35" s="872"/>
      <c r="S35" s="872"/>
      <c r="T35" s="872"/>
      <c r="U35" s="872"/>
      <c r="V35" s="872"/>
      <c r="W35" s="873"/>
      <c r="X35" s="156" t="e">
        <f t="shared" ref="X35:AA35" si="14">AVERAGE(X34:X34)</f>
        <v>#DIV/0!</v>
      </c>
      <c r="Y35" s="156" t="e">
        <f t="shared" si="14"/>
        <v>#DIV/0!</v>
      </c>
      <c r="Z35" s="156" t="e">
        <f t="shared" si="14"/>
        <v>#DIV/0!</v>
      </c>
      <c r="AA35" s="156" t="e">
        <f t="shared" si="14"/>
        <v>#DIV/0!</v>
      </c>
      <c r="AB35" s="156" t="e">
        <f>AVERAGE(AB34:AB34)</f>
        <v>#DIV/0!</v>
      </c>
      <c r="AD35" s="101"/>
      <c r="AE35" s="285"/>
      <c r="AF35" s="195"/>
      <c r="AG35" s="227"/>
    </row>
    <row r="36" spans="1:33" ht="13.8">
      <c r="AD36" s="101"/>
      <c r="AE36" s="647"/>
      <c r="AF36" s="195"/>
      <c r="AG36" s="227"/>
    </row>
  </sheetData>
  <mergeCells count="74">
    <mergeCell ref="X32:AB32"/>
    <mergeCell ref="A35:W35"/>
    <mergeCell ref="L32:L34"/>
    <mergeCell ref="M32:M33"/>
    <mergeCell ref="N32:N33"/>
    <mergeCell ref="O32:O33"/>
    <mergeCell ref="P32:W32"/>
    <mergeCell ref="F32:F33"/>
    <mergeCell ref="G32:G33"/>
    <mergeCell ref="H32:H33"/>
    <mergeCell ref="I32:I33"/>
    <mergeCell ref="J32:J33"/>
    <mergeCell ref="K32:K33"/>
    <mergeCell ref="A32:A33"/>
    <mergeCell ref="B32:B33"/>
    <mergeCell ref="C32:C33"/>
    <mergeCell ref="D32:D33"/>
    <mergeCell ref="F20:F21"/>
    <mergeCell ref="L2:L22"/>
    <mergeCell ref="M2:M3"/>
    <mergeCell ref="A9:A16"/>
    <mergeCell ref="A17:A19"/>
    <mergeCell ref="B17:B19"/>
    <mergeCell ref="E32:E33"/>
    <mergeCell ref="F17:F18"/>
    <mergeCell ref="G17:G18"/>
    <mergeCell ref="H17:H18"/>
    <mergeCell ref="I17:I18"/>
    <mergeCell ref="E17:E18"/>
    <mergeCell ref="G20:G21"/>
    <mergeCell ref="H20:H21"/>
    <mergeCell ref="A24:M24"/>
    <mergeCell ref="A25:J25"/>
    <mergeCell ref="A26:J28"/>
    <mergeCell ref="A20:A21"/>
    <mergeCell ref="B20:B21"/>
    <mergeCell ref="C20:C21"/>
    <mergeCell ref="D20:D21"/>
    <mergeCell ref="E20:E21"/>
    <mergeCell ref="I2:I3"/>
    <mergeCell ref="J2:J3"/>
    <mergeCell ref="K2:K3"/>
    <mergeCell ref="E2:E3"/>
    <mergeCell ref="E15:E16"/>
    <mergeCell ref="F15:F16"/>
    <mergeCell ref="G15:G16"/>
    <mergeCell ref="H15:H16"/>
    <mergeCell ref="I15:I16"/>
    <mergeCell ref="C4:C8"/>
    <mergeCell ref="D4:D8"/>
    <mergeCell ref="F2:F3"/>
    <mergeCell ref="G2:G3"/>
    <mergeCell ref="H2:H3"/>
    <mergeCell ref="A1:D1"/>
    <mergeCell ref="A2:A3"/>
    <mergeCell ref="B2:B3"/>
    <mergeCell ref="C2:C3"/>
    <mergeCell ref="D2:D3"/>
    <mergeCell ref="D15:D16"/>
    <mergeCell ref="AE2:AG2"/>
    <mergeCell ref="A22:A23"/>
    <mergeCell ref="B22:B23"/>
    <mergeCell ref="C22:C23"/>
    <mergeCell ref="C17:C19"/>
    <mergeCell ref="D17:D19"/>
    <mergeCell ref="B9:B16"/>
    <mergeCell ref="C9:C13"/>
    <mergeCell ref="D9:D13"/>
    <mergeCell ref="C14:D14"/>
    <mergeCell ref="C15:C16"/>
    <mergeCell ref="N2:T2"/>
    <mergeCell ref="V2:Z2"/>
    <mergeCell ref="A4:A8"/>
    <mergeCell ref="B4:B8"/>
  </mergeCells>
  <conditionalFormatting sqref="X34:AB34 V24:Y24 V4:Z23">
    <cfRule type="cellIs" dxfId="5" priority="382" operator="lessThan">
      <formula>0.6</formula>
    </cfRule>
    <cfRule type="cellIs" dxfId="4" priority="383" operator="between">
      <formula>60%</formula>
      <formula>79%</formula>
    </cfRule>
    <cfRule type="cellIs" dxfId="3" priority="384" operator="between">
      <formula>80%</formula>
      <formula>100%</formula>
    </cfRule>
  </conditionalFormatting>
  <hyperlinks>
    <hyperlink ref="A1:D1" location="Inicio!A1" display="INICIO"/>
  </hyperlink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sheetPr>
    <tabColor theme="7" tint="-0.249977111117893"/>
  </sheetPr>
  <dimension ref="A1:AG36"/>
  <sheetViews>
    <sheetView topLeftCell="C1" zoomScaleNormal="100" workbookViewId="0">
      <selection sqref="A1:D1"/>
    </sheetView>
  </sheetViews>
  <sheetFormatPr baseColWidth="10" defaultColWidth="11.44140625" defaultRowHeight="13.2"/>
  <cols>
    <col min="1" max="8" width="11.44140625" style="98"/>
    <col min="9" max="9" width="30.5546875" style="98" customWidth="1"/>
    <col min="10" max="10" width="26" style="98" customWidth="1"/>
    <col min="11" max="11" width="27.44140625" style="98" customWidth="1"/>
    <col min="12" max="12" width="21.5546875" style="98" customWidth="1"/>
    <col min="13" max="13" width="21" style="98" customWidth="1"/>
    <col min="14" max="19" width="14.109375" style="98" customWidth="1"/>
    <col min="20" max="20" width="17.33203125" style="98" customWidth="1"/>
    <col min="21" max="21" width="16.6640625" style="98" customWidth="1"/>
    <col min="22" max="26" width="17.33203125" style="98" customWidth="1"/>
    <col min="27" max="27" width="15.33203125" style="98" customWidth="1"/>
    <col min="28" max="28" width="17.6640625" style="98" customWidth="1"/>
    <col min="29" max="29" width="55.5546875" style="98" customWidth="1"/>
    <col min="30" max="30" width="47.5546875" style="98" customWidth="1"/>
    <col min="31" max="31" width="26.109375" style="98" customWidth="1"/>
    <col min="32" max="32" width="19.88671875" style="98" customWidth="1"/>
    <col min="33" max="33" width="30.109375" style="98" customWidth="1"/>
    <col min="34" max="16384" width="11.44140625" style="98"/>
  </cols>
  <sheetData>
    <row r="1" spans="1:33" ht="47.25" customHeight="1">
      <c r="A1" s="826" t="s">
        <v>479</v>
      </c>
      <c r="B1" s="866"/>
      <c r="C1" s="866"/>
      <c r="D1" s="866"/>
    </row>
    <row r="2" spans="1:33" ht="52.8">
      <c r="A2" s="704" t="s">
        <v>670</v>
      </c>
      <c r="B2" s="704" t="s">
        <v>668</v>
      </c>
      <c r="C2" s="704" t="s">
        <v>667</v>
      </c>
      <c r="D2" s="704" t="s">
        <v>0</v>
      </c>
      <c r="E2" s="704" t="s">
        <v>654</v>
      </c>
      <c r="F2" s="704" t="s">
        <v>652</v>
      </c>
      <c r="G2" s="704" t="s">
        <v>1</v>
      </c>
      <c r="H2" s="704" t="s">
        <v>645</v>
      </c>
      <c r="I2" s="704" t="s">
        <v>125</v>
      </c>
      <c r="J2" s="704" t="s">
        <v>340</v>
      </c>
      <c r="K2" s="168" t="s">
        <v>126</v>
      </c>
      <c r="L2" s="874" t="s">
        <v>432</v>
      </c>
      <c r="M2" s="168" t="s">
        <v>2</v>
      </c>
      <c r="N2" s="958" t="s">
        <v>3</v>
      </c>
      <c r="O2" s="959"/>
      <c r="P2" s="959"/>
      <c r="Q2" s="959"/>
      <c r="R2" s="959"/>
      <c r="S2" s="959"/>
      <c r="T2" s="959"/>
      <c r="U2" s="960"/>
      <c r="V2" s="818" t="s">
        <v>1007</v>
      </c>
      <c r="W2" s="819"/>
      <c r="X2" s="819"/>
      <c r="Y2" s="819"/>
      <c r="Z2" s="820"/>
      <c r="AD2" s="653" t="s">
        <v>1004</v>
      </c>
      <c r="AE2" s="948" t="s">
        <v>570</v>
      </c>
      <c r="AF2" s="948"/>
      <c r="AG2" s="948"/>
    </row>
    <row r="3" spans="1:33" ht="39.6">
      <c r="A3" s="171"/>
      <c r="B3" s="171"/>
      <c r="C3" s="171"/>
      <c r="D3" s="171"/>
      <c r="E3" s="171"/>
      <c r="F3" s="171"/>
      <c r="G3" s="171"/>
      <c r="H3" s="171"/>
      <c r="I3" s="171"/>
      <c r="J3" s="171"/>
      <c r="K3" s="171"/>
      <c r="L3" s="874"/>
      <c r="M3" s="171"/>
      <c r="N3" s="715" t="s">
        <v>143</v>
      </c>
      <c r="O3" s="715" t="s">
        <v>145</v>
      </c>
      <c r="P3" s="715" t="s">
        <v>144</v>
      </c>
      <c r="Q3" s="715" t="s">
        <v>146</v>
      </c>
      <c r="R3" s="715" t="s">
        <v>147</v>
      </c>
      <c r="S3" s="715" t="s">
        <v>148</v>
      </c>
      <c r="T3" s="715" t="s">
        <v>149</v>
      </c>
      <c r="U3" s="715" t="s">
        <v>461</v>
      </c>
      <c r="V3" s="715" t="s">
        <v>459</v>
      </c>
      <c r="W3" s="715" t="s">
        <v>454</v>
      </c>
      <c r="X3" s="715" t="s">
        <v>455</v>
      </c>
      <c r="Y3" s="715" t="s">
        <v>456</v>
      </c>
      <c r="Z3" s="715" t="s">
        <v>457</v>
      </c>
      <c r="AD3" s="651" t="s">
        <v>1005</v>
      </c>
      <c r="AE3" s="650" t="s">
        <v>573</v>
      </c>
      <c r="AF3" s="716" t="s">
        <v>572</v>
      </c>
      <c r="AG3" s="716" t="s">
        <v>571</v>
      </c>
    </row>
    <row r="4" spans="1:33" ht="106.5" customHeight="1">
      <c r="A4" s="857" t="s">
        <v>973</v>
      </c>
      <c r="B4" s="870" t="s">
        <v>4</v>
      </c>
      <c r="C4" s="870" t="s">
        <v>5</v>
      </c>
      <c r="D4" s="870" t="s">
        <v>325</v>
      </c>
      <c r="E4" s="710" t="s">
        <v>7</v>
      </c>
      <c r="F4" s="710" t="s">
        <v>8</v>
      </c>
      <c r="G4" s="453">
        <v>0.95</v>
      </c>
      <c r="H4" s="457">
        <v>1</v>
      </c>
      <c r="I4" s="710" t="s">
        <v>634</v>
      </c>
      <c r="J4" s="703" t="s">
        <v>766</v>
      </c>
      <c r="K4" s="703" t="s">
        <v>921</v>
      </c>
      <c r="L4" s="874"/>
      <c r="M4" s="710" t="s">
        <v>129</v>
      </c>
      <c r="N4" s="84">
        <v>1</v>
      </c>
      <c r="O4" s="602"/>
      <c r="P4" s="84">
        <v>1</v>
      </c>
      <c r="Q4" s="602"/>
      <c r="R4" s="84">
        <v>1</v>
      </c>
      <c r="S4" s="602"/>
      <c r="T4" s="84">
        <v>1</v>
      </c>
      <c r="U4" s="613"/>
      <c r="V4" s="95">
        <f>IFERROR((O4*100%)/N4,"-")</f>
        <v>0</v>
      </c>
      <c r="W4" s="95">
        <f>IFERROR((Q4*100%)/P4,"-")</f>
        <v>0</v>
      </c>
      <c r="X4" s="95">
        <f>IFERROR((S4*100%)/R4,"-")</f>
        <v>0</v>
      </c>
      <c r="Y4" s="95">
        <f>IFERROR((U4*100%)/T4,"-")</f>
        <v>0</v>
      </c>
      <c r="Z4" s="95">
        <f>IFERROR(AVERAGE(V4:Y4),"-")</f>
        <v>0</v>
      </c>
      <c r="AD4" s="101"/>
      <c r="AE4" s="278"/>
      <c r="AF4" s="195"/>
      <c r="AG4" s="195"/>
    </row>
    <row r="5" spans="1:33" ht="106.5" customHeight="1">
      <c r="A5" s="857"/>
      <c r="B5" s="870"/>
      <c r="C5" s="870"/>
      <c r="D5" s="870"/>
      <c r="E5" s="736" t="s">
        <v>6</v>
      </c>
      <c r="F5" s="734" t="s">
        <v>764</v>
      </c>
      <c r="G5" s="453">
        <v>0.45</v>
      </c>
      <c r="H5" s="457">
        <v>0.8</v>
      </c>
      <c r="I5" s="734" t="s">
        <v>1046</v>
      </c>
      <c r="J5" s="733" t="s">
        <v>765</v>
      </c>
      <c r="K5" s="733" t="s">
        <v>763</v>
      </c>
      <c r="L5" s="874"/>
      <c r="M5" s="734" t="s">
        <v>129</v>
      </c>
      <c r="N5" s="84">
        <v>1</v>
      </c>
      <c r="O5" s="602"/>
      <c r="P5" s="84">
        <v>1</v>
      </c>
      <c r="Q5" s="602"/>
      <c r="R5" s="84">
        <v>1</v>
      </c>
      <c r="S5" s="602"/>
      <c r="T5" s="84">
        <v>1</v>
      </c>
      <c r="U5" s="613"/>
      <c r="V5" s="95">
        <f>IFERROR((O5*100%)/N5,"-")</f>
        <v>0</v>
      </c>
      <c r="W5" s="95">
        <f>IFERROR((Q5*100%)/P5,"-")</f>
        <v>0</v>
      </c>
      <c r="X5" s="95">
        <f>IFERROR((S5*100%)/R5,"-")</f>
        <v>0</v>
      </c>
      <c r="Y5" s="95">
        <f>IFERROR((U5*100%)/T5,"-")</f>
        <v>0</v>
      </c>
      <c r="Z5" s="95">
        <f>IFERROR(AVERAGE(V5:Y5),"-")</f>
        <v>0</v>
      </c>
      <c r="AD5" s="101"/>
      <c r="AE5" s="278"/>
      <c r="AF5" s="195"/>
      <c r="AG5" s="195"/>
    </row>
    <row r="6" spans="1:33" ht="117" customHeight="1">
      <c r="A6" s="857"/>
      <c r="B6" s="870"/>
      <c r="C6" s="870"/>
      <c r="D6" s="870"/>
      <c r="E6" s="710" t="s">
        <v>10</v>
      </c>
      <c r="F6" s="710" t="s">
        <v>11</v>
      </c>
      <c r="G6" s="453">
        <v>0.8</v>
      </c>
      <c r="H6" s="457">
        <v>0.9</v>
      </c>
      <c r="I6" s="710" t="s">
        <v>179</v>
      </c>
      <c r="J6" s="710" t="s">
        <v>770</v>
      </c>
      <c r="K6" s="710" t="s">
        <v>950</v>
      </c>
      <c r="L6" s="874"/>
      <c r="M6" s="710" t="s">
        <v>425</v>
      </c>
      <c r="N6" s="84">
        <v>1</v>
      </c>
      <c r="O6" s="602"/>
      <c r="P6" s="84">
        <v>1</v>
      </c>
      <c r="Q6" s="602"/>
      <c r="R6" s="84">
        <v>1</v>
      </c>
      <c r="S6" s="602"/>
      <c r="T6" s="84">
        <v>1</v>
      </c>
      <c r="U6" s="613"/>
      <c r="V6" s="95">
        <f t="shared" ref="V6:V23" si="0">IFERROR((O6*100%)/N6,"-")</f>
        <v>0</v>
      </c>
      <c r="W6" s="95">
        <f t="shared" ref="W6:W23" si="1">IFERROR((Q6*100%)/P6,"-")</f>
        <v>0</v>
      </c>
      <c r="X6" s="95">
        <f t="shared" ref="X6:X23" si="2">IFERROR((S6*100%)/R6,"-")</f>
        <v>0</v>
      </c>
      <c r="Y6" s="95">
        <f t="shared" ref="Y6:Y23" si="3">IFERROR((U6*100%)/T6,"-")</f>
        <v>0</v>
      </c>
      <c r="Z6" s="95">
        <f t="shared" ref="Z6:Z22" si="4">IFERROR(AVERAGE(V6:Y6),"-")</f>
        <v>0</v>
      </c>
      <c r="AD6" s="101"/>
      <c r="AE6" s="285"/>
      <c r="AF6" s="195"/>
      <c r="AG6" s="195"/>
    </row>
    <row r="7" spans="1:33" ht="99.75" customHeight="1">
      <c r="A7" s="857"/>
      <c r="B7" s="870"/>
      <c r="C7" s="870"/>
      <c r="D7" s="870"/>
      <c r="E7" s="711" t="s">
        <v>889</v>
      </c>
      <c r="F7" s="711" t="s">
        <v>17</v>
      </c>
      <c r="G7" s="709">
        <v>0.43</v>
      </c>
      <c r="H7" s="709">
        <v>0.6</v>
      </c>
      <c r="I7" s="711" t="s">
        <v>976</v>
      </c>
      <c r="J7" s="711" t="s">
        <v>901</v>
      </c>
      <c r="K7" s="711" t="s">
        <v>902</v>
      </c>
      <c r="L7" s="874"/>
      <c r="M7" s="710" t="s">
        <v>425</v>
      </c>
      <c r="N7" s="84">
        <v>1</v>
      </c>
      <c r="O7" s="602"/>
      <c r="P7" s="84">
        <v>1</v>
      </c>
      <c r="Q7" s="602"/>
      <c r="R7" s="84">
        <v>1</v>
      </c>
      <c r="S7" s="602"/>
      <c r="T7" s="84">
        <v>1</v>
      </c>
      <c r="U7" s="613"/>
      <c r="V7" s="95">
        <f t="shared" si="0"/>
        <v>0</v>
      </c>
      <c r="W7" s="95">
        <f t="shared" si="1"/>
        <v>0</v>
      </c>
      <c r="X7" s="95">
        <f t="shared" si="2"/>
        <v>0</v>
      </c>
      <c r="Y7" s="95">
        <f t="shared" si="3"/>
        <v>0</v>
      </c>
      <c r="Z7" s="95">
        <f t="shared" si="4"/>
        <v>0</v>
      </c>
      <c r="AD7" s="101"/>
      <c r="AE7" s="285"/>
      <c r="AF7" s="195"/>
      <c r="AG7" s="227"/>
    </row>
    <row r="8" spans="1:33" ht="131.25" customHeight="1">
      <c r="A8" s="857"/>
      <c r="B8" s="870"/>
      <c r="C8" s="870"/>
      <c r="D8" s="870"/>
      <c r="E8" s="710" t="s">
        <v>21</v>
      </c>
      <c r="F8" s="710" t="s">
        <v>22</v>
      </c>
      <c r="G8" s="48">
        <v>0.56000000000000005</v>
      </c>
      <c r="H8" s="457">
        <v>0.5</v>
      </c>
      <c r="I8" s="710" t="s">
        <v>182</v>
      </c>
      <c r="J8" s="710" t="s">
        <v>926</v>
      </c>
      <c r="K8" s="710" t="s">
        <v>925</v>
      </c>
      <c r="L8" s="874"/>
      <c r="M8" s="710" t="s">
        <v>425</v>
      </c>
      <c r="N8" s="84">
        <v>1</v>
      </c>
      <c r="O8" s="602"/>
      <c r="P8" s="84">
        <v>1</v>
      </c>
      <c r="Q8" s="602"/>
      <c r="R8" s="84">
        <v>1</v>
      </c>
      <c r="S8" s="602"/>
      <c r="T8" s="84">
        <v>1</v>
      </c>
      <c r="U8" s="613"/>
      <c r="V8" s="95">
        <f t="shared" si="0"/>
        <v>0</v>
      </c>
      <c r="W8" s="95">
        <f t="shared" si="1"/>
        <v>0</v>
      </c>
      <c r="X8" s="95">
        <f t="shared" si="2"/>
        <v>0</v>
      </c>
      <c r="Y8" s="95">
        <f t="shared" si="3"/>
        <v>0</v>
      </c>
      <c r="Z8" s="95">
        <f t="shared" si="4"/>
        <v>0</v>
      </c>
      <c r="AD8" s="101"/>
      <c r="AE8" s="285"/>
      <c r="AF8" s="195"/>
      <c r="AG8" s="227"/>
    </row>
    <row r="9" spans="1:33" ht="79.2">
      <c r="A9" s="791" t="s">
        <v>31</v>
      </c>
      <c r="B9" s="865" t="s">
        <v>28</v>
      </c>
      <c r="C9" s="865" t="s">
        <v>29</v>
      </c>
      <c r="D9" s="865" t="s">
        <v>438</v>
      </c>
      <c r="E9" s="708" t="s">
        <v>30</v>
      </c>
      <c r="F9" s="717" t="s">
        <v>951</v>
      </c>
      <c r="G9" s="713">
        <v>1</v>
      </c>
      <c r="H9" s="714">
        <v>1</v>
      </c>
      <c r="I9" s="724" t="s">
        <v>153</v>
      </c>
      <c r="J9" s="724" t="s">
        <v>960</v>
      </c>
      <c r="K9" s="724" t="s">
        <v>979</v>
      </c>
      <c r="L9" s="874"/>
      <c r="M9" s="724" t="s">
        <v>129</v>
      </c>
      <c r="N9" s="85">
        <v>1</v>
      </c>
      <c r="O9" s="603"/>
      <c r="P9" s="85">
        <v>1</v>
      </c>
      <c r="Q9" s="603"/>
      <c r="R9" s="85">
        <v>1</v>
      </c>
      <c r="S9" s="603"/>
      <c r="T9" s="85">
        <v>1</v>
      </c>
      <c r="U9" s="665"/>
      <c r="V9" s="95">
        <f t="shared" si="0"/>
        <v>0</v>
      </c>
      <c r="W9" s="95">
        <f t="shared" si="1"/>
        <v>0</v>
      </c>
      <c r="X9" s="95">
        <f t="shared" si="2"/>
        <v>0</v>
      </c>
      <c r="Y9" s="95">
        <f t="shared" si="3"/>
        <v>0</v>
      </c>
      <c r="Z9" s="95">
        <f t="shared" si="4"/>
        <v>0</v>
      </c>
      <c r="AD9" s="101"/>
      <c r="AE9" s="285"/>
      <c r="AF9" s="195"/>
      <c r="AG9" s="195"/>
    </row>
    <row r="10" spans="1:33" ht="79.2">
      <c r="A10" s="792"/>
      <c r="B10" s="865"/>
      <c r="C10" s="865"/>
      <c r="D10" s="865"/>
      <c r="E10" s="708" t="s">
        <v>35</v>
      </c>
      <c r="F10" s="717" t="s">
        <v>36</v>
      </c>
      <c r="G10" s="713">
        <v>0.5</v>
      </c>
      <c r="H10" s="714">
        <v>0.7</v>
      </c>
      <c r="I10" s="713" t="s">
        <v>187</v>
      </c>
      <c r="J10" s="724" t="s">
        <v>427</v>
      </c>
      <c r="K10" s="724" t="s">
        <v>187</v>
      </c>
      <c r="L10" s="874"/>
      <c r="M10" s="724" t="s">
        <v>129</v>
      </c>
      <c r="N10" s="86">
        <v>1</v>
      </c>
      <c r="O10" s="602"/>
      <c r="P10" s="86">
        <v>1</v>
      </c>
      <c r="Q10" s="602"/>
      <c r="R10" s="86">
        <v>1</v>
      </c>
      <c r="S10" s="602"/>
      <c r="T10" s="86">
        <v>1</v>
      </c>
      <c r="U10" s="613"/>
      <c r="V10" s="95">
        <f t="shared" si="0"/>
        <v>0</v>
      </c>
      <c r="W10" s="95">
        <f t="shared" si="1"/>
        <v>0</v>
      </c>
      <c r="X10" s="95">
        <f t="shared" si="2"/>
        <v>0</v>
      </c>
      <c r="Y10" s="95">
        <f t="shared" si="3"/>
        <v>0</v>
      </c>
      <c r="Z10" s="95">
        <f t="shared" si="4"/>
        <v>0</v>
      </c>
      <c r="AD10" s="101"/>
      <c r="AE10" s="285"/>
      <c r="AF10" s="195"/>
      <c r="AG10" s="195"/>
    </row>
    <row r="11" spans="1:33" ht="66">
      <c r="A11" s="792"/>
      <c r="B11" s="865"/>
      <c r="C11" s="865"/>
      <c r="D11" s="865"/>
      <c r="E11" s="708" t="s">
        <v>37</v>
      </c>
      <c r="F11" s="717" t="s">
        <v>36</v>
      </c>
      <c r="G11" s="713">
        <v>0.6</v>
      </c>
      <c r="H11" s="714">
        <v>0.8</v>
      </c>
      <c r="I11" s="713" t="s">
        <v>188</v>
      </c>
      <c r="J11" s="724" t="s">
        <v>428</v>
      </c>
      <c r="K11" s="724" t="s">
        <v>188</v>
      </c>
      <c r="L11" s="874"/>
      <c r="M11" s="724" t="s">
        <v>129</v>
      </c>
      <c r="N11" s="86">
        <v>1</v>
      </c>
      <c r="O11" s="602"/>
      <c r="P11" s="86">
        <v>1</v>
      </c>
      <c r="Q11" s="602"/>
      <c r="R11" s="86">
        <v>1</v>
      </c>
      <c r="S11" s="602"/>
      <c r="T11" s="86">
        <v>1</v>
      </c>
      <c r="U11" s="613"/>
      <c r="V11" s="95">
        <f t="shared" si="0"/>
        <v>0</v>
      </c>
      <c r="W11" s="95">
        <f t="shared" si="1"/>
        <v>0</v>
      </c>
      <c r="X11" s="95">
        <f t="shared" si="2"/>
        <v>0</v>
      </c>
      <c r="Y11" s="95">
        <f t="shared" si="3"/>
        <v>0</v>
      </c>
      <c r="Z11" s="95">
        <f t="shared" si="4"/>
        <v>0</v>
      </c>
      <c r="AD11" s="101"/>
      <c r="AE11" s="285"/>
      <c r="AF11" s="195"/>
      <c r="AG11" s="227"/>
    </row>
    <row r="12" spans="1:33" ht="109.5" customHeight="1">
      <c r="A12" s="792"/>
      <c r="B12" s="865"/>
      <c r="C12" s="865"/>
      <c r="D12" s="865"/>
      <c r="E12" s="708" t="s">
        <v>42</v>
      </c>
      <c r="F12" s="717" t="s">
        <v>43</v>
      </c>
      <c r="G12" s="713">
        <v>0.9</v>
      </c>
      <c r="H12" s="714">
        <v>0.9</v>
      </c>
      <c r="I12" s="713" t="s">
        <v>190</v>
      </c>
      <c r="J12" s="724" t="s">
        <v>45</v>
      </c>
      <c r="K12" s="724" t="s">
        <v>186</v>
      </c>
      <c r="L12" s="874"/>
      <c r="M12" s="713" t="s">
        <v>129</v>
      </c>
      <c r="N12" s="86">
        <v>0.9</v>
      </c>
      <c r="O12" s="602"/>
      <c r="P12" s="86">
        <v>0.9</v>
      </c>
      <c r="Q12" s="602"/>
      <c r="R12" s="86">
        <v>0.9</v>
      </c>
      <c r="S12" s="602"/>
      <c r="T12" s="86">
        <v>0.9</v>
      </c>
      <c r="U12" s="613"/>
      <c r="V12" s="95">
        <f t="shared" si="0"/>
        <v>0</v>
      </c>
      <c r="W12" s="95">
        <f t="shared" si="1"/>
        <v>0</v>
      </c>
      <c r="X12" s="95">
        <f t="shared" si="2"/>
        <v>0</v>
      </c>
      <c r="Y12" s="95">
        <f t="shared" si="3"/>
        <v>0</v>
      </c>
      <c r="Z12" s="95">
        <f t="shared" si="4"/>
        <v>0</v>
      </c>
      <c r="AD12" s="101"/>
      <c r="AE12" s="285"/>
      <c r="AF12" s="195"/>
      <c r="AG12" s="278"/>
    </row>
    <row r="13" spans="1:33" ht="65.25" customHeight="1">
      <c r="A13" s="792"/>
      <c r="B13" s="865"/>
      <c r="C13" s="891" t="s">
        <v>46</v>
      </c>
      <c r="D13" s="892"/>
      <c r="E13" s="708" t="s">
        <v>619</v>
      </c>
      <c r="F13" s="717" t="s">
        <v>620</v>
      </c>
      <c r="G13" s="717">
        <v>0.8</v>
      </c>
      <c r="H13" s="713">
        <v>0.9</v>
      </c>
      <c r="I13" s="717" t="s">
        <v>657</v>
      </c>
      <c r="J13" s="713" t="s">
        <v>536</v>
      </c>
      <c r="K13" s="713" t="s">
        <v>485</v>
      </c>
      <c r="L13" s="874"/>
      <c r="M13" s="713" t="s">
        <v>129</v>
      </c>
      <c r="N13" s="86">
        <v>1</v>
      </c>
      <c r="O13" s="602"/>
      <c r="P13" s="86">
        <v>1</v>
      </c>
      <c r="Q13" s="602"/>
      <c r="R13" s="86">
        <v>1</v>
      </c>
      <c r="S13" s="602"/>
      <c r="T13" s="86">
        <v>1</v>
      </c>
      <c r="U13" s="614"/>
      <c r="V13" s="95">
        <f t="shared" si="0"/>
        <v>0</v>
      </c>
      <c r="W13" s="95">
        <f t="shared" si="1"/>
        <v>0</v>
      </c>
      <c r="X13" s="95">
        <f t="shared" si="2"/>
        <v>0</v>
      </c>
      <c r="Y13" s="95">
        <f t="shared" si="3"/>
        <v>0</v>
      </c>
      <c r="Z13" s="95">
        <f t="shared" si="4"/>
        <v>0</v>
      </c>
      <c r="AD13" s="101"/>
      <c r="AE13" s="316"/>
      <c r="AF13" s="195"/>
      <c r="AG13" s="195"/>
    </row>
    <row r="14" spans="1:33" ht="51" customHeight="1">
      <c r="A14" s="792"/>
      <c r="B14" s="865"/>
      <c r="C14" s="865" t="s">
        <v>49</v>
      </c>
      <c r="D14" s="879" t="s">
        <v>320</v>
      </c>
      <c r="E14" s="865" t="s">
        <v>50</v>
      </c>
      <c r="F14" s="865" t="s">
        <v>51</v>
      </c>
      <c r="G14" s="880">
        <v>0.9</v>
      </c>
      <c r="H14" s="881">
        <v>0.9</v>
      </c>
      <c r="I14" s="834" t="s">
        <v>563</v>
      </c>
      <c r="J14" s="717" t="s">
        <v>52</v>
      </c>
      <c r="K14" s="724" t="s">
        <v>53</v>
      </c>
      <c r="L14" s="874"/>
      <c r="M14" s="724" t="s">
        <v>131</v>
      </c>
      <c r="N14" s="86">
        <v>1</v>
      </c>
      <c r="O14" s="602"/>
      <c r="P14" s="86">
        <v>0</v>
      </c>
      <c r="Q14" s="602"/>
      <c r="R14" s="86">
        <v>0</v>
      </c>
      <c r="S14" s="602"/>
      <c r="T14" s="86">
        <v>0</v>
      </c>
      <c r="U14" s="614"/>
      <c r="V14" s="95">
        <f t="shared" si="0"/>
        <v>0</v>
      </c>
      <c r="W14" s="95" t="str">
        <f t="shared" si="1"/>
        <v>-</v>
      </c>
      <c r="X14" s="95" t="str">
        <f t="shared" si="2"/>
        <v>-</v>
      </c>
      <c r="Y14" s="95" t="str">
        <f t="shared" si="3"/>
        <v>-</v>
      </c>
      <c r="Z14" s="95">
        <f t="shared" si="4"/>
        <v>0</v>
      </c>
      <c r="AA14" s="37"/>
      <c r="AB14" s="37"/>
      <c r="AC14" s="37"/>
      <c r="AD14" s="101"/>
      <c r="AE14" s="316"/>
      <c r="AF14" s="195"/>
      <c r="AG14" s="227"/>
    </row>
    <row r="15" spans="1:33" ht="52.8">
      <c r="A15" s="809"/>
      <c r="B15" s="865"/>
      <c r="C15" s="865"/>
      <c r="D15" s="879"/>
      <c r="E15" s="865"/>
      <c r="F15" s="865"/>
      <c r="G15" s="880"/>
      <c r="H15" s="881"/>
      <c r="I15" s="835"/>
      <c r="J15" s="717" t="s">
        <v>542</v>
      </c>
      <c r="K15" s="724" t="s">
        <v>541</v>
      </c>
      <c r="L15" s="874"/>
      <c r="M15" s="724" t="s">
        <v>129</v>
      </c>
      <c r="N15" s="86">
        <v>0</v>
      </c>
      <c r="O15" s="602"/>
      <c r="P15" s="86">
        <v>0.75</v>
      </c>
      <c r="Q15" s="602"/>
      <c r="R15" s="86">
        <v>0.8</v>
      </c>
      <c r="S15" s="602"/>
      <c r="T15" s="86">
        <v>0.9</v>
      </c>
      <c r="U15" s="614"/>
      <c r="V15" s="95" t="str">
        <f t="shared" si="0"/>
        <v>-</v>
      </c>
      <c r="W15" s="95">
        <f t="shared" si="1"/>
        <v>0</v>
      </c>
      <c r="X15" s="95">
        <f t="shared" si="2"/>
        <v>0</v>
      </c>
      <c r="Y15" s="95">
        <f t="shared" si="3"/>
        <v>0</v>
      </c>
      <c r="Z15" s="95">
        <f t="shared" si="4"/>
        <v>0</v>
      </c>
      <c r="AA15" s="37"/>
      <c r="AB15" s="37"/>
      <c r="AC15" s="37"/>
      <c r="AD15" s="101"/>
      <c r="AE15" s="285"/>
      <c r="AF15" s="195"/>
      <c r="AG15" s="227"/>
    </row>
    <row r="16" spans="1:33" ht="96" customHeight="1">
      <c r="A16" s="791" t="s">
        <v>873</v>
      </c>
      <c r="B16" s="894" t="s">
        <v>440</v>
      </c>
      <c r="C16" s="894" t="s">
        <v>441</v>
      </c>
      <c r="D16" s="894" t="s">
        <v>1023</v>
      </c>
      <c r="E16" s="894" t="s">
        <v>1024</v>
      </c>
      <c r="F16" s="894" t="s">
        <v>1029</v>
      </c>
      <c r="G16" s="1098">
        <v>0.8</v>
      </c>
      <c r="H16" s="1098">
        <v>1</v>
      </c>
      <c r="I16" s="907" t="s">
        <v>1025</v>
      </c>
      <c r="J16" s="547" t="s">
        <v>1031</v>
      </c>
      <c r="K16" s="547" t="s">
        <v>1032</v>
      </c>
      <c r="L16" s="874"/>
      <c r="M16" s="196" t="s">
        <v>1022</v>
      </c>
      <c r="N16" s="90">
        <v>1</v>
      </c>
      <c r="O16" s="602"/>
      <c r="P16" s="90">
        <v>0</v>
      </c>
      <c r="Q16" s="602"/>
      <c r="R16" s="90">
        <v>0</v>
      </c>
      <c r="S16" s="602"/>
      <c r="T16" s="90">
        <v>0</v>
      </c>
      <c r="U16" s="614"/>
      <c r="V16" s="95">
        <f t="shared" si="0"/>
        <v>0</v>
      </c>
      <c r="W16" s="95" t="str">
        <f t="shared" si="1"/>
        <v>-</v>
      </c>
      <c r="X16" s="95" t="str">
        <f t="shared" si="2"/>
        <v>-</v>
      </c>
      <c r="Y16" s="95" t="str">
        <f t="shared" si="3"/>
        <v>-</v>
      </c>
      <c r="Z16" s="95">
        <f t="shared" si="4"/>
        <v>0</v>
      </c>
      <c r="AA16" s="37"/>
      <c r="AB16" s="37"/>
      <c r="AC16" s="37"/>
      <c r="AD16" s="101"/>
      <c r="AE16" s="285"/>
      <c r="AF16" s="195"/>
      <c r="AG16" s="227"/>
    </row>
    <row r="17" spans="1:33" ht="97.5" customHeight="1">
      <c r="A17" s="792"/>
      <c r="B17" s="895"/>
      <c r="C17" s="895"/>
      <c r="D17" s="896"/>
      <c r="E17" s="896"/>
      <c r="F17" s="896"/>
      <c r="G17" s="1099"/>
      <c r="H17" s="1099"/>
      <c r="I17" s="909"/>
      <c r="J17" s="547" t="s">
        <v>1026</v>
      </c>
      <c r="K17" s="547" t="s">
        <v>1027</v>
      </c>
      <c r="L17" s="874"/>
      <c r="M17" s="196" t="s">
        <v>1022</v>
      </c>
      <c r="N17" s="90">
        <v>1</v>
      </c>
      <c r="O17" s="602"/>
      <c r="P17" s="90">
        <v>1</v>
      </c>
      <c r="Q17" s="602"/>
      <c r="R17" s="90">
        <v>1</v>
      </c>
      <c r="S17" s="602"/>
      <c r="T17" s="90">
        <v>1</v>
      </c>
      <c r="U17" s="614"/>
      <c r="V17" s="95">
        <f t="shared" si="0"/>
        <v>0</v>
      </c>
      <c r="W17" s="95">
        <f t="shared" si="1"/>
        <v>0</v>
      </c>
      <c r="X17" s="95">
        <f t="shared" si="2"/>
        <v>0</v>
      </c>
      <c r="Y17" s="95">
        <f t="shared" si="3"/>
        <v>0</v>
      </c>
      <c r="Z17" s="95">
        <f t="shared" si="4"/>
        <v>0</v>
      </c>
      <c r="AA17" s="37"/>
      <c r="AB17" s="37"/>
      <c r="AC17" s="37"/>
      <c r="AD17" s="101"/>
      <c r="AE17" s="285"/>
      <c r="AF17" s="195"/>
      <c r="AG17" s="227"/>
    </row>
    <row r="18" spans="1:33" ht="146.25" customHeight="1">
      <c r="A18" s="809"/>
      <c r="B18" s="896"/>
      <c r="C18" s="896"/>
      <c r="D18" s="448" t="s">
        <v>442</v>
      </c>
      <c r="E18" s="448" t="s">
        <v>70</v>
      </c>
      <c r="F18" s="448" t="s">
        <v>446</v>
      </c>
      <c r="G18" s="91">
        <v>4.0000000000000001E-3</v>
      </c>
      <c r="H18" s="91">
        <v>5.0000000000000001E-3</v>
      </c>
      <c r="I18" s="547" t="s">
        <v>72</v>
      </c>
      <c r="J18" s="62" t="s">
        <v>165</v>
      </c>
      <c r="K18" s="519" t="s">
        <v>166</v>
      </c>
      <c r="L18" s="874"/>
      <c r="M18" s="196" t="s">
        <v>130</v>
      </c>
      <c r="N18" s="91">
        <v>5.0000000000000001E-3</v>
      </c>
      <c r="O18" s="604"/>
      <c r="P18" s="91">
        <v>5.0000000000000001E-3</v>
      </c>
      <c r="Q18" s="619"/>
      <c r="R18" s="91">
        <v>5.0000000000000001E-3</v>
      </c>
      <c r="S18" s="604"/>
      <c r="T18" s="91">
        <v>5.0000000000000001E-3</v>
      </c>
      <c r="U18" s="616"/>
      <c r="V18" s="95" t="str">
        <f>IF(O18,IF(O18&gt;=0.5%,100%,IF(AND(O18&gt;0.4%),79%,59%)),"-")</f>
        <v>-</v>
      </c>
      <c r="W18" s="95" t="str">
        <f>IF(Q18,IF(Q18&gt;=0.5%,100%,IF(AND(Q18&gt;0.4%),79%,59%)),"-")</f>
        <v>-</v>
      </c>
      <c r="X18" s="95" t="str">
        <f>IF(S18,IF(S18&gt;=0.5%,100%,IF(AND(S18&gt;0.4%),79%,59%)),"-")</f>
        <v>-</v>
      </c>
      <c r="Y18" s="95" t="str">
        <f>IF(U18,IF(U18&gt;=0.5%,100%,IF(AND(U18&gt;0.4%),79%,59%)),"-")</f>
        <v>-</v>
      </c>
      <c r="Z18" s="95" t="str">
        <f t="shared" si="4"/>
        <v>-</v>
      </c>
      <c r="AD18" s="101"/>
      <c r="AE18" s="285"/>
      <c r="AF18" s="195"/>
      <c r="AG18" s="195"/>
    </row>
    <row r="19" spans="1:33" ht="135.75" customHeight="1">
      <c r="A19" s="446" t="s">
        <v>127</v>
      </c>
      <c r="B19" s="706" t="s">
        <v>78</v>
      </c>
      <c r="C19" s="706" t="s">
        <v>79</v>
      </c>
      <c r="D19" s="706" t="s">
        <v>324</v>
      </c>
      <c r="E19" s="706" t="s">
        <v>91</v>
      </c>
      <c r="F19" s="706" t="s">
        <v>92</v>
      </c>
      <c r="G19" s="707">
        <v>0.95</v>
      </c>
      <c r="H19" s="705">
        <v>0.7</v>
      </c>
      <c r="I19" s="712" t="s">
        <v>683</v>
      </c>
      <c r="J19" s="64" t="s">
        <v>172</v>
      </c>
      <c r="K19" s="64" t="s">
        <v>682</v>
      </c>
      <c r="L19" s="874"/>
      <c r="M19" s="64" t="s">
        <v>208</v>
      </c>
      <c r="N19" s="92">
        <v>0</v>
      </c>
      <c r="O19" s="602"/>
      <c r="P19" s="92" t="s">
        <v>480</v>
      </c>
      <c r="Q19" s="602"/>
      <c r="R19" s="92">
        <v>0</v>
      </c>
      <c r="S19" s="602"/>
      <c r="T19" s="92" t="s">
        <v>480</v>
      </c>
      <c r="U19" s="613"/>
      <c r="V19" s="95" t="str">
        <f>IF(O19,IF(O19&gt;=90%,100%,59%),"-")</f>
        <v>-</v>
      </c>
      <c r="W19" s="95" t="str">
        <f>IF(Q19,IF(Q19&gt;=90%,100%,59%),"-")</f>
        <v>-</v>
      </c>
      <c r="X19" s="95" t="str">
        <f t="shared" si="2"/>
        <v>-</v>
      </c>
      <c r="Y19" s="95" t="str">
        <f>IF(U19,IF(U19&gt;=90%,100%,59%),"-")</f>
        <v>-</v>
      </c>
      <c r="Z19" s="95" t="str">
        <f t="shared" si="4"/>
        <v>-</v>
      </c>
      <c r="AD19" s="101"/>
      <c r="AE19" s="285"/>
      <c r="AF19" s="195"/>
      <c r="AG19" s="195"/>
    </row>
    <row r="20" spans="1:33" ht="123.75" customHeight="1">
      <c r="A20" s="446" t="s">
        <v>127</v>
      </c>
      <c r="B20" s="706" t="s">
        <v>78</v>
      </c>
      <c r="C20" s="706" t="s">
        <v>79</v>
      </c>
      <c r="D20" s="706" t="s">
        <v>324</v>
      </c>
      <c r="E20" s="706" t="s">
        <v>91</v>
      </c>
      <c r="F20" s="712" t="s">
        <v>684</v>
      </c>
      <c r="G20" s="705">
        <v>0.39</v>
      </c>
      <c r="H20" s="705">
        <v>0.7</v>
      </c>
      <c r="I20" s="712" t="s">
        <v>201</v>
      </c>
      <c r="J20" s="712" t="s">
        <v>202</v>
      </c>
      <c r="K20" s="712" t="s">
        <v>540</v>
      </c>
      <c r="L20" s="874"/>
      <c r="M20" s="712" t="s">
        <v>130</v>
      </c>
      <c r="N20" s="177">
        <v>0</v>
      </c>
      <c r="O20" s="610"/>
      <c r="P20" s="177">
        <v>0.8</v>
      </c>
      <c r="Q20" s="610"/>
      <c r="R20" s="177">
        <v>0.8</v>
      </c>
      <c r="S20" s="610"/>
      <c r="T20" s="177">
        <v>0.8</v>
      </c>
      <c r="U20" s="614"/>
      <c r="V20" s="95" t="str">
        <f t="shared" si="0"/>
        <v>-</v>
      </c>
      <c r="W20" s="95">
        <f t="shared" si="1"/>
        <v>0</v>
      </c>
      <c r="X20" s="95">
        <f t="shared" si="2"/>
        <v>0</v>
      </c>
      <c r="Y20" s="95">
        <f t="shared" si="3"/>
        <v>0</v>
      </c>
      <c r="Z20" s="95">
        <f t="shared" si="4"/>
        <v>0</v>
      </c>
      <c r="AD20" s="101"/>
      <c r="AE20" s="647"/>
      <c r="AF20" s="195"/>
      <c r="AG20" s="227"/>
    </row>
    <row r="21" spans="1:33" ht="87.75" customHeight="1">
      <c r="A21" s="791" t="s">
        <v>128</v>
      </c>
      <c r="B21" s="956" t="s">
        <v>444</v>
      </c>
      <c r="C21" s="956" t="s">
        <v>445</v>
      </c>
      <c r="D21" s="718" t="s">
        <v>99</v>
      </c>
      <c r="E21" s="718" t="s">
        <v>100</v>
      </c>
      <c r="F21" s="721" t="s">
        <v>101</v>
      </c>
      <c r="G21" s="722">
        <v>0.7</v>
      </c>
      <c r="H21" s="723">
        <v>0.8</v>
      </c>
      <c r="I21" s="720" t="s">
        <v>173</v>
      </c>
      <c r="J21" s="719" t="s">
        <v>908</v>
      </c>
      <c r="K21" s="719" t="s">
        <v>790</v>
      </c>
      <c r="L21" s="548"/>
      <c r="M21" s="719" t="s">
        <v>130</v>
      </c>
      <c r="N21" s="166">
        <v>0</v>
      </c>
      <c r="O21" s="640"/>
      <c r="P21" s="134">
        <v>0</v>
      </c>
      <c r="Q21" s="626"/>
      <c r="R21" s="134">
        <v>0</v>
      </c>
      <c r="S21" s="626"/>
      <c r="T21" s="134">
        <v>1</v>
      </c>
      <c r="U21" s="639"/>
      <c r="V21" s="95" t="str">
        <f t="shared" si="0"/>
        <v>-</v>
      </c>
      <c r="W21" s="95" t="str">
        <f t="shared" si="1"/>
        <v>-</v>
      </c>
      <c r="X21" s="95" t="str">
        <f t="shared" si="2"/>
        <v>-</v>
      </c>
      <c r="Y21" s="95">
        <f t="shared" si="3"/>
        <v>0</v>
      </c>
      <c r="Z21" s="95">
        <f t="shared" si="4"/>
        <v>0</v>
      </c>
      <c r="AD21" s="101"/>
      <c r="AE21" s="647"/>
      <c r="AF21" s="195"/>
      <c r="AG21" s="227"/>
    </row>
    <row r="22" spans="1:33" ht="84.75" customHeight="1">
      <c r="A22" s="809"/>
      <c r="B22" s="956"/>
      <c r="C22" s="956"/>
      <c r="D22" s="718" t="s">
        <v>954</v>
      </c>
      <c r="E22" s="721" t="s">
        <v>956</v>
      </c>
      <c r="F22" s="721" t="s">
        <v>957</v>
      </c>
      <c r="G22" s="722">
        <v>0.8</v>
      </c>
      <c r="H22" s="722" t="s">
        <v>955</v>
      </c>
      <c r="I22" s="721" t="s">
        <v>957</v>
      </c>
      <c r="J22" s="719" t="s">
        <v>958</v>
      </c>
      <c r="K22" s="719" t="s">
        <v>959</v>
      </c>
      <c r="L22" s="548"/>
      <c r="M22" s="719" t="s">
        <v>130</v>
      </c>
      <c r="N22" s="166">
        <v>1</v>
      </c>
      <c r="O22" s="623"/>
      <c r="P22" s="134">
        <v>1</v>
      </c>
      <c r="Q22" s="626"/>
      <c r="R22" s="134">
        <v>1</v>
      </c>
      <c r="S22" s="628"/>
      <c r="T22" s="134">
        <v>1</v>
      </c>
      <c r="U22" s="639"/>
      <c r="V22" s="95">
        <f t="shared" si="0"/>
        <v>0</v>
      </c>
      <c r="W22" s="95">
        <f t="shared" si="1"/>
        <v>0</v>
      </c>
      <c r="X22" s="95">
        <f t="shared" si="2"/>
        <v>0</v>
      </c>
      <c r="Y22" s="95">
        <f t="shared" si="3"/>
        <v>0</v>
      </c>
      <c r="Z22" s="95">
        <f t="shared" si="4"/>
        <v>0</v>
      </c>
      <c r="AD22" s="101"/>
      <c r="AE22" s="647"/>
      <c r="AF22" s="195"/>
      <c r="AG22" s="227"/>
    </row>
    <row r="23" spans="1:33" ht="66.75" customHeight="1">
      <c r="A23" s="961" t="s">
        <v>332</v>
      </c>
      <c r="B23" s="962"/>
      <c r="C23" s="962"/>
      <c r="D23" s="962"/>
      <c r="E23" s="962"/>
      <c r="F23" s="962"/>
      <c r="G23" s="962"/>
      <c r="H23" s="962"/>
      <c r="I23" s="962"/>
      <c r="J23" s="962"/>
      <c r="K23" s="962"/>
      <c r="L23" s="962"/>
      <c r="M23" s="963"/>
      <c r="N23" s="102"/>
      <c r="O23" s="102"/>
      <c r="P23" s="102"/>
      <c r="Q23" s="102"/>
      <c r="R23" s="102"/>
      <c r="S23" s="102"/>
      <c r="T23" s="102"/>
      <c r="U23" s="102"/>
      <c r="V23" s="40" t="str">
        <f t="shared" si="0"/>
        <v>-</v>
      </c>
      <c r="W23" s="40" t="str">
        <f t="shared" si="1"/>
        <v>-</v>
      </c>
      <c r="X23" s="40" t="str">
        <f t="shared" si="2"/>
        <v>-</v>
      </c>
      <c r="Y23" s="40" t="str">
        <f t="shared" si="3"/>
        <v>-</v>
      </c>
      <c r="Z23" s="141">
        <f>AVERAGE(Z4:Z22)</f>
        <v>0</v>
      </c>
      <c r="AD23" s="101"/>
      <c r="AE23" s="647"/>
      <c r="AF23" s="195"/>
      <c r="AG23" s="227"/>
    </row>
    <row r="24" spans="1:33" ht="13.8">
      <c r="AD24" s="101"/>
      <c r="AE24" s="285"/>
      <c r="AF24" s="195"/>
      <c r="AG24" s="227"/>
    </row>
    <row r="25" spans="1:33" ht="30" customHeight="1">
      <c r="A25" s="965" t="s">
        <v>209</v>
      </c>
      <c r="B25" s="965"/>
      <c r="C25" s="965"/>
      <c r="D25" s="965"/>
      <c r="E25" s="965"/>
      <c r="F25" s="965"/>
      <c r="G25" s="965"/>
      <c r="H25" s="965"/>
      <c r="I25" s="965"/>
      <c r="J25" s="965"/>
      <c r="AD25" s="101"/>
      <c r="AE25" s="647"/>
      <c r="AF25" s="195"/>
      <c r="AG25" s="227"/>
    </row>
    <row r="26" spans="1:33" ht="13.8">
      <c r="A26" s="858" t="s">
        <v>250</v>
      </c>
      <c r="B26" s="858"/>
      <c r="C26" s="858"/>
      <c r="D26" s="858"/>
      <c r="E26" s="858"/>
      <c r="F26" s="858"/>
      <c r="G26" s="858"/>
      <c r="H26" s="858"/>
      <c r="I26" s="858"/>
      <c r="J26" s="858"/>
      <c r="AD26" s="101"/>
      <c r="AE26" s="285"/>
      <c r="AF26" s="195"/>
      <c r="AG26" s="227"/>
    </row>
    <row r="27" spans="1:33" ht="13.8">
      <c r="A27" s="858"/>
      <c r="B27" s="858"/>
      <c r="C27" s="858"/>
      <c r="D27" s="858"/>
      <c r="E27" s="858"/>
      <c r="F27" s="858"/>
      <c r="G27" s="858"/>
      <c r="H27" s="858"/>
      <c r="I27" s="858"/>
      <c r="J27" s="858"/>
      <c r="AD27" s="101"/>
      <c r="AE27" s="285"/>
      <c r="AF27" s="195"/>
      <c r="AG27" s="227"/>
    </row>
    <row r="28" spans="1:33" ht="13.8">
      <c r="A28" s="858"/>
      <c r="B28" s="858"/>
      <c r="C28" s="858"/>
      <c r="D28" s="858"/>
      <c r="E28" s="858"/>
      <c r="F28" s="858"/>
      <c r="G28" s="858"/>
      <c r="H28" s="858"/>
      <c r="I28" s="858"/>
      <c r="J28" s="858"/>
      <c r="AD28" s="101"/>
      <c r="AE28" s="647"/>
      <c r="AF28" s="195"/>
      <c r="AG28" s="227"/>
    </row>
    <row r="29" spans="1:33" ht="50.25" customHeight="1">
      <c r="A29" s="853" t="s">
        <v>671</v>
      </c>
      <c r="B29" s="853" t="s">
        <v>668</v>
      </c>
      <c r="C29" s="853" t="s">
        <v>340</v>
      </c>
      <c r="D29" s="853" t="s">
        <v>0</v>
      </c>
      <c r="E29" s="853" t="s">
        <v>654</v>
      </c>
      <c r="F29" s="853" t="s">
        <v>664</v>
      </c>
      <c r="G29" s="853" t="s">
        <v>1</v>
      </c>
      <c r="H29" s="853" t="s">
        <v>645</v>
      </c>
      <c r="I29" s="853" t="s">
        <v>125</v>
      </c>
      <c r="J29" s="853" t="s">
        <v>812</v>
      </c>
      <c r="K29" s="853" t="s">
        <v>904</v>
      </c>
      <c r="L29" s="838" t="s">
        <v>432</v>
      </c>
      <c r="M29" s="964" t="s">
        <v>2</v>
      </c>
      <c r="N29" s="853" t="s">
        <v>210</v>
      </c>
      <c r="O29" s="853" t="s">
        <v>645</v>
      </c>
      <c r="P29" s="877" t="s">
        <v>3</v>
      </c>
      <c r="Q29" s="877"/>
      <c r="R29" s="877"/>
      <c r="S29" s="877"/>
      <c r="T29" s="877"/>
      <c r="U29" s="877"/>
      <c r="V29" s="877"/>
      <c r="W29" s="877"/>
      <c r="X29" s="818" t="s">
        <v>1007</v>
      </c>
      <c r="Y29" s="819"/>
      <c r="Z29" s="819"/>
      <c r="AA29" s="819"/>
      <c r="AB29" s="820"/>
      <c r="AD29" s="101"/>
      <c r="AE29" s="647"/>
      <c r="AF29" s="195"/>
      <c r="AG29" s="227"/>
    </row>
    <row r="30" spans="1:33" ht="48.75" customHeight="1">
      <c r="A30" s="853"/>
      <c r="B30" s="853"/>
      <c r="C30" s="853"/>
      <c r="D30" s="853"/>
      <c r="E30" s="853"/>
      <c r="F30" s="853"/>
      <c r="G30" s="853"/>
      <c r="H30" s="853"/>
      <c r="I30" s="853"/>
      <c r="J30" s="793"/>
      <c r="K30" s="793"/>
      <c r="L30" s="839"/>
      <c r="M30" s="964"/>
      <c r="N30" s="853"/>
      <c r="O30" s="853"/>
      <c r="P30" s="715" t="s">
        <v>143</v>
      </c>
      <c r="Q30" s="715" t="s">
        <v>145</v>
      </c>
      <c r="R30" s="715" t="s">
        <v>144</v>
      </c>
      <c r="S30" s="715" t="s">
        <v>146</v>
      </c>
      <c r="T30" s="715" t="s">
        <v>147</v>
      </c>
      <c r="U30" s="715" t="s">
        <v>148</v>
      </c>
      <c r="V30" s="715" t="s">
        <v>149</v>
      </c>
      <c r="W30" s="715" t="s">
        <v>150</v>
      </c>
      <c r="X30" s="715" t="s">
        <v>458</v>
      </c>
      <c r="Y30" s="715" t="s">
        <v>454</v>
      </c>
      <c r="Z30" s="715" t="s">
        <v>455</v>
      </c>
      <c r="AA30" s="715" t="s">
        <v>456</v>
      </c>
      <c r="AB30" s="715" t="s">
        <v>457</v>
      </c>
      <c r="AD30" s="101"/>
      <c r="AE30" s="285"/>
      <c r="AF30" s="195"/>
      <c r="AG30" s="227"/>
    </row>
    <row r="31" spans="1:33" ht="50.25" hidden="1" customHeight="1">
      <c r="A31" s="969" t="s">
        <v>127</v>
      </c>
      <c r="B31" s="855" t="s">
        <v>78</v>
      </c>
      <c r="C31" s="855" t="s">
        <v>79</v>
      </c>
      <c r="D31" s="855" t="s">
        <v>253</v>
      </c>
      <c r="E31" s="855" t="s">
        <v>91</v>
      </c>
      <c r="F31" s="855" t="s">
        <v>92</v>
      </c>
      <c r="G31" s="856">
        <v>0.3</v>
      </c>
      <c r="H31" s="856">
        <v>0.7</v>
      </c>
      <c r="I31" s="855" t="s">
        <v>252</v>
      </c>
      <c r="J31" s="231"/>
      <c r="K31" s="231"/>
      <c r="L31" s="839"/>
      <c r="M31" s="232"/>
      <c r="N31" s="107"/>
      <c r="O31" s="106"/>
      <c r="P31" s="244"/>
      <c r="Q31" s="191"/>
      <c r="R31" s="244"/>
      <c r="S31" s="191"/>
      <c r="T31" s="244"/>
      <c r="U31" s="191"/>
      <c r="V31" s="244"/>
      <c r="W31" s="112"/>
      <c r="X31" s="40" t="str">
        <f t="shared" ref="X31:X35" si="5">IFERROR((Q31*100%)/P31,"-")</f>
        <v>-</v>
      </c>
      <c r="Y31" s="40" t="str">
        <f>IFERROR((S31*100%)/R31,"-")</f>
        <v>-</v>
      </c>
      <c r="Z31" s="40" t="str">
        <f>IFERROR((U31*100%)/T31,"-")</f>
        <v>-</v>
      </c>
      <c r="AA31" s="40" t="str">
        <f>IFERROR((W31*100%)/V31,"-")</f>
        <v>-</v>
      </c>
      <c r="AB31" s="40" t="str">
        <f>IFERROR(AVERAGE(X31:AA31),"-")</f>
        <v>-</v>
      </c>
      <c r="AD31" s="101"/>
      <c r="AE31" s="647"/>
      <c r="AF31" s="195"/>
      <c r="AG31" s="227"/>
    </row>
    <row r="32" spans="1:33" ht="84" customHeight="1">
      <c r="A32" s="970"/>
      <c r="B32" s="855"/>
      <c r="C32" s="855"/>
      <c r="D32" s="855"/>
      <c r="E32" s="855"/>
      <c r="F32" s="855"/>
      <c r="G32" s="856"/>
      <c r="H32" s="855"/>
      <c r="I32" s="855"/>
      <c r="J32" s="107" t="s">
        <v>1038</v>
      </c>
      <c r="K32" s="234" t="s">
        <v>1036</v>
      </c>
      <c r="L32" s="839"/>
      <c r="M32" s="234" t="s">
        <v>1035</v>
      </c>
      <c r="N32" s="357" t="s">
        <v>1037</v>
      </c>
      <c r="O32" s="357" t="s">
        <v>1037</v>
      </c>
      <c r="P32" s="245">
        <v>0</v>
      </c>
      <c r="Q32" s="191"/>
      <c r="R32" s="244">
        <v>1</v>
      </c>
      <c r="S32" s="191"/>
      <c r="T32" s="244">
        <v>1</v>
      </c>
      <c r="U32" s="191"/>
      <c r="V32" s="244">
        <v>1</v>
      </c>
      <c r="W32" s="112"/>
      <c r="X32" s="180" t="str">
        <f t="shared" si="5"/>
        <v>-</v>
      </c>
      <c r="Y32" s="180">
        <f>IFERROR((S32*100%)/R32,"-")</f>
        <v>0</v>
      </c>
      <c r="Z32" s="40">
        <f>IFERROR((U32*100%)/T32,"-")</f>
        <v>0</v>
      </c>
      <c r="AA32" s="40">
        <f>IFERROR((W32*100%)/V32,"-")</f>
        <v>0</v>
      </c>
      <c r="AB32" s="40">
        <f t="shared" ref="AB32:AB35" si="6">IFERROR(AVERAGE(X32:AA32),"-")</f>
        <v>0</v>
      </c>
      <c r="AD32" s="99"/>
      <c r="AE32" s="99"/>
      <c r="AF32" s="99"/>
      <c r="AG32" s="99"/>
    </row>
    <row r="33" spans="1:33" ht="98.25" customHeight="1">
      <c r="A33" s="970"/>
      <c r="B33" s="855"/>
      <c r="C33" s="855"/>
      <c r="D33" s="855"/>
      <c r="E33" s="855"/>
      <c r="F33" s="855"/>
      <c r="G33" s="856"/>
      <c r="H33" s="855"/>
      <c r="I33" s="855"/>
      <c r="J33" s="107" t="s">
        <v>1039</v>
      </c>
      <c r="K33" s="234" t="s">
        <v>1040</v>
      </c>
      <c r="L33" s="839"/>
      <c r="M33" s="234" t="s">
        <v>1035</v>
      </c>
      <c r="N33" s="236" t="s">
        <v>211</v>
      </c>
      <c r="O33" s="358">
        <v>0.6</v>
      </c>
      <c r="P33" s="245">
        <v>1</v>
      </c>
      <c r="Q33" s="191"/>
      <c r="R33" s="244">
        <v>1</v>
      </c>
      <c r="S33" s="191"/>
      <c r="T33" s="244">
        <v>1</v>
      </c>
      <c r="U33" s="191"/>
      <c r="V33" s="244">
        <v>1</v>
      </c>
      <c r="W33" s="112"/>
      <c r="X33" s="40">
        <f t="shared" si="5"/>
        <v>0</v>
      </c>
      <c r="Y33" s="40" t="str">
        <f>IF(S33,IF(S33&gt;=3%,100%,59%),"-")</f>
        <v>-</v>
      </c>
      <c r="Z33" s="40" t="str">
        <f>IF(U33,IF(U33&gt;=6%,100%,59%),"-")</f>
        <v>-</v>
      </c>
      <c r="AA33" s="40" t="str">
        <f>IF(W33,IF(W33&gt;=10%,100%,59%),"-")</f>
        <v>-</v>
      </c>
      <c r="AB33" s="40">
        <f t="shared" si="6"/>
        <v>0</v>
      </c>
      <c r="AD33" s="150"/>
      <c r="AE33" s="99"/>
      <c r="AF33" s="99"/>
      <c r="AG33" s="99"/>
    </row>
    <row r="34" spans="1:33" ht="74.25" customHeight="1">
      <c r="A34" s="970"/>
      <c r="B34" s="855"/>
      <c r="C34" s="855"/>
      <c r="D34" s="855"/>
      <c r="E34" s="855"/>
      <c r="F34" s="855"/>
      <c r="G34" s="856"/>
      <c r="H34" s="855"/>
      <c r="I34" s="855"/>
      <c r="J34" s="107" t="s">
        <v>1042</v>
      </c>
      <c r="K34" s="234" t="s">
        <v>1043</v>
      </c>
      <c r="L34" s="839"/>
      <c r="M34" s="234" t="s">
        <v>1041</v>
      </c>
      <c r="N34" s="726" t="s">
        <v>211</v>
      </c>
      <c r="O34" s="727">
        <v>0.8</v>
      </c>
      <c r="P34" s="245">
        <v>0</v>
      </c>
      <c r="Q34" s="246"/>
      <c r="R34" s="244">
        <v>0</v>
      </c>
      <c r="S34" s="248"/>
      <c r="T34" s="244">
        <v>0</v>
      </c>
      <c r="U34" s="248"/>
      <c r="V34" s="244">
        <v>1</v>
      </c>
      <c r="W34" s="112"/>
      <c r="X34" s="40" t="str">
        <f t="shared" ref="X34" si="7">IFERROR((Q34*100%)/P34,"-")</f>
        <v>-</v>
      </c>
      <c r="Y34" s="40" t="str">
        <f t="shared" ref="Y34" si="8">IF(S34,IF(S34&gt;=3%,100%,59%),"-")</f>
        <v>-</v>
      </c>
      <c r="Z34" s="40" t="str">
        <f t="shared" ref="Z34" si="9">IF(U34,IF(U34&gt;=6%,100%,59%),"-")</f>
        <v>-</v>
      </c>
      <c r="AA34" s="40" t="str">
        <f t="shared" ref="AA34" si="10">IF(W34,IF(W34&gt;=10%,100%,59%),"-")</f>
        <v>-</v>
      </c>
      <c r="AB34" s="40" t="str">
        <f t="shared" ref="AB34" si="11">IFERROR(AVERAGE(X34:AA34),"-")</f>
        <v>-</v>
      </c>
      <c r="AD34" s="155"/>
      <c r="AE34" s="113"/>
      <c r="AF34" s="100"/>
      <c r="AG34" s="99"/>
    </row>
    <row r="35" spans="1:33" ht="71.25" customHeight="1">
      <c r="A35" s="971"/>
      <c r="B35" s="782"/>
      <c r="C35" s="782"/>
      <c r="D35" s="782"/>
      <c r="E35" s="782"/>
      <c r="F35" s="782"/>
      <c r="G35" s="841"/>
      <c r="H35" s="782"/>
      <c r="I35" s="782"/>
      <c r="J35" s="107" t="s">
        <v>1033</v>
      </c>
      <c r="K35" s="234" t="s">
        <v>1034</v>
      </c>
      <c r="L35" s="839"/>
      <c r="M35" s="242" t="s">
        <v>1030</v>
      </c>
      <c r="N35" s="243">
        <v>1</v>
      </c>
      <c r="O35" s="243">
        <v>1</v>
      </c>
      <c r="P35" s="245">
        <v>1</v>
      </c>
      <c r="Q35" s="250"/>
      <c r="R35" s="244">
        <v>1</v>
      </c>
      <c r="S35" s="250"/>
      <c r="T35" s="244">
        <v>1</v>
      </c>
      <c r="U35" s="250"/>
      <c r="V35" s="244">
        <v>1</v>
      </c>
      <c r="W35" s="725"/>
      <c r="X35" s="180">
        <f t="shared" si="5"/>
        <v>0</v>
      </c>
      <c r="Y35" s="180">
        <f>IFERROR((S35*100%)/R35,"-")</f>
        <v>0</v>
      </c>
      <c r="Z35" s="180">
        <f>IFERROR((U35*100%)/T35,"-")</f>
        <v>0</v>
      </c>
      <c r="AA35" s="180">
        <f>IFERROR((W35*100%)/V35,"-")</f>
        <v>0</v>
      </c>
      <c r="AB35" s="40">
        <f t="shared" si="6"/>
        <v>0</v>
      </c>
      <c r="AD35" s="99"/>
      <c r="AE35" s="99"/>
      <c r="AF35" s="99"/>
      <c r="AG35" s="99"/>
    </row>
    <row r="36" spans="1:33" ht="54.75" customHeight="1">
      <c r="A36" s="966" t="s">
        <v>332</v>
      </c>
      <c r="B36" s="967"/>
      <c r="C36" s="967"/>
      <c r="D36" s="967"/>
      <c r="E36" s="967"/>
      <c r="F36" s="967"/>
      <c r="G36" s="967"/>
      <c r="H36" s="967"/>
      <c r="I36" s="967"/>
      <c r="J36" s="967"/>
      <c r="K36" s="968"/>
      <c r="L36" s="176"/>
      <c r="M36" s="176"/>
      <c r="N36" s="176"/>
      <c r="O36" s="176"/>
      <c r="P36" s="176"/>
      <c r="Q36" s="176"/>
      <c r="R36" s="176"/>
      <c r="S36" s="176"/>
      <c r="T36" s="176"/>
      <c r="U36" s="176"/>
      <c r="V36" s="176"/>
      <c r="W36" s="176"/>
      <c r="X36" s="156">
        <f t="shared" ref="X36:AA36" si="12">AVERAGE(X32:X35)</f>
        <v>0</v>
      </c>
      <c r="Y36" s="156">
        <f t="shared" si="12"/>
        <v>0</v>
      </c>
      <c r="Z36" s="156">
        <f t="shared" si="12"/>
        <v>0</v>
      </c>
      <c r="AA36" s="156">
        <f t="shared" si="12"/>
        <v>0</v>
      </c>
      <c r="AB36" s="156">
        <f>AVERAGE(AB32:AB35)</f>
        <v>0</v>
      </c>
      <c r="AD36" s="99"/>
      <c r="AE36" s="99"/>
      <c r="AF36" s="99"/>
      <c r="AG36" s="99"/>
    </row>
  </sheetData>
  <mergeCells count="63">
    <mergeCell ref="A36:K36"/>
    <mergeCell ref="N29:N30"/>
    <mergeCell ref="O29:O30"/>
    <mergeCell ref="P29:W29"/>
    <mergeCell ref="X29:AB29"/>
    <mergeCell ref="A31:A35"/>
    <mergeCell ref="B31:B35"/>
    <mergeCell ref="C31:C35"/>
    <mergeCell ref="D31:D35"/>
    <mergeCell ref="E31:E35"/>
    <mergeCell ref="F31:F35"/>
    <mergeCell ref="H29:H30"/>
    <mergeCell ref="I29:I30"/>
    <mergeCell ref="J29:J30"/>
    <mergeCell ref="K29:K30"/>
    <mergeCell ref="L29:L35"/>
    <mergeCell ref="M29:M30"/>
    <mergeCell ref="G31:G35"/>
    <mergeCell ref="H31:H35"/>
    <mergeCell ref="I31:I35"/>
    <mergeCell ref="A23:M23"/>
    <mergeCell ref="A25:J25"/>
    <mergeCell ref="A26:J28"/>
    <mergeCell ref="A29:A30"/>
    <mergeCell ref="B29:B30"/>
    <mergeCell ref="C29:C30"/>
    <mergeCell ref="D29:D30"/>
    <mergeCell ref="E29:E30"/>
    <mergeCell ref="F29:F30"/>
    <mergeCell ref="G29:G30"/>
    <mergeCell ref="F16:F17"/>
    <mergeCell ref="G16:G17"/>
    <mergeCell ref="H16:H17"/>
    <mergeCell ref="I16:I17"/>
    <mergeCell ref="A21:A22"/>
    <mergeCell ref="B21:B22"/>
    <mergeCell ref="C21:C22"/>
    <mergeCell ref="A16:A18"/>
    <mergeCell ref="B16:B18"/>
    <mergeCell ref="C16:C18"/>
    <mergeCell ref="D16:D17"/>
    <mergeCell ref="E16:E17"/>
    <mergeCell ref="E14:E15"/>
    <mergeCell ref="F14:F15"/>
    <mergeCell ref="G14:G15"/>
    <mergeCell ref="H14:H15"/>
    <mergeCell ref="I14:I15"/>
    <mergeCell ref="A1:D1"/>
    <mergeCell ref="L2:L20"/>
    <mergeCell ref="N2:U2"/>
    <mergeCell ref="V2:Z2"/>
    <mergeCell ref="AE2:AG2"/>
    <mergeCell ref="A4:A8"/>
    <mergeCell ref="B4:B8"/>
    <mergeCell ref="C4:C8"/>
    <mergeCell ref="D4:D8"/>
    <mergeCell ref="A9:A15"/>
    <mergeCell ref="B9:B15"/>
    <mergeCell ref="C9:C12"/>
    <mergeCell ref="D9:D12"/>
    <mergeCell ref="C13:D13"/>
    <mergeCell ref="C14:C15"/>
    <mergeCell ref="D14:D15"/>
  </mergeCells>
  <conditionalFormatting sqref="V23:Y23 X31:AB35 V4:Z22">
    <cfRule type="cellIs" dxfId="2" priority="175" operator="lessThan">
      <formula>0.6</formula>
    </cfRule>
    <cfRule type="cellIs" dxfId="1" priority="176" operator="between">
      <formula>60%</formula>
      <formula>79%</formula>
    </cfRule>
    <cfRule type="cellIs" dxfId="0" priority="177" operator="between">
      <formula>80%</formula>
      <formula>100%</formula>
    </cfRule>
  </conditionalFormatting>
  <hyperlinks>
    <hyperlink ref="A1:D1" location="Inicio!A1" display="INICIO"/>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tabColor theme="7" tint="0.39997558519241921"/>
  </sheetPr>
  <dimension ref="A1:AG43"/>
  <sheetViews>
    <sheetView topLeftCell="A16" zoomScale="70" zoomScaleNormal="70" workbookViewId="0">
      <selection activeCell="R30" sqref="R30:S30"/>
    </sheetView>
  </sheetViews>
  <sheetFormatPr baseColWidth="10" defaultColWidth="11.44140625" defaultRowHeight="13.8"/>
  <cols>
    <col min="1" max="1" width="21.44140625" style="37" customWidth="1"/>
    <col min="2" max="2" width="18.33203125" style="37" customWidth="1"/>
    <col min="3" max="3" width="17.44140625" style="37" customWidth="1"/>
    <col min="4" max="4" width="18.6640625" style="37" customWidth="1"/>
    <col min="5" max="5" width="16.5546875" style="37" customWidth="1"/>
    <col min="6" max="6" width="14.44140625" style="37" customWidth="1"/>
    <col min="7" max="7" width="11.6640625" style="37" customWidth="1"/>
    <col min="8" max="8" width="14.6640625" style="37" customWidth="1"/>
    <col min="9" max="9" width="20.44140625" style="37" customWidth="1"/>
    <col min="10" max="10" width="21.33203125" style="37" customWidth="1"/>
    <col min="11" max="11" width="24" style="37" customWidth="1"/>
    <col min="12" max="12" width="21.44140625" style="37" customWidth="1"/>
    <col min="13" max="13" width="19.44140625" style="37" customWidth="1"/>
    <col min="14" max="14" width="15.5546875" style="37" customWidth="1"/>
    <col min="15" max="15" width="14.88671875" style="37" customWidth="1"/>
    <col min="16" max="16" width="14.44140625" style="37" customWidth="1"/>
    <col min="17" max="17" width="15.33203125" style="37" customWidth="1"/>
    <col min="18" max="18" width="14.6640625" style="37" customWidth="1"/>
    <col min="19" max="19" width="14.33203125" style="37" customWidth="1"/>
    <col min="20" max="20" width="14.44140625" style="37" customWidth="1"/>
    <col min="21" max="21" width="17.33203125" style="37" customWidth="1"/>
    <col min="22" max="22" width="17.6640625" style="37" customWidth="1"/>
    <col min="23" max="23" width="17.88671875" style="37" customWidth="1"/>
    <col min="24" max="24" width="19.109375" style="37" customWidth="1"/>
    <col min="25" max="25" width="18.6640625" style="37" customWidth="1"/>
    <col min="26" max="26" width="21" style="37" customWidth="1"/>
    <col min="27" max="27" width="18.5546875" style="37" customWidth="1"/>
    <col min="28" max="28" width="28.44140625" style="37" customWidth="1"/>
    <col min="29" max="29" width="28.109375" style="37" customWidth="1"/>
    <col min="30" max="30" width="40.33203125" style="37" customWidth="1"/>
    <col min="31" max="31" width="24.5546875" style="37" customWidth="1"/>
    <col min="32" max="32" width="28.109375" style="37" customWidth="1"/>
    <col min="33" max="33" width="31.44140625" style="37" customWidth="1"/>
    <col min="34" max="34" width="11.44140625" style="37"/>
    <col min="35" max="35" width="11.44140625" style="37" customWidth="1"/>
    <col min="36" max="16384" width="11.44140625" style="37"/>
  </cols>
  <sheetData>
    <row r="1" spans="1:33" ht="32.25" customHeight="1">
      <c r="A1" s="826" t="s">
        <v>479</v>
      </c>
      <c r="B1" s="826"/>
      <c r="C1" s="826"/>
      <c r="D1" s="826"/>
    </row>
    <row r="2" spans="1:33" ht="57" customHeight="1">
      <c r="A2" s="793" t="s">
        <v>592</v>
      </c>
      <c r="B2" s="793" t="s">
        <v>668</v>
      </c>
      <c r="C2" s="793" t="s">
        <v>340</v>
      </c>
      <c r="D2" s="793" t="s">
        <v>0</v>
      </c>
      <c r="E2" s="793" t="s">
        <v>666</v>
      </c>
      <c r="F2" s="793" t="s">
        <v>652</v>
      </c>
      <c r="G2" s="793" t="s">
        <v>1</v>
      </c>
      <c r="H2" s="793" t="s">
        <v>645</v>
      </c>
      <c r="I2" s="793" t="s">
        <v>125</v>
      </c>
      <c r="J2" s="793" t="s">
        <v>340</v>
      </c>
      <c r="K2" s="793" t="s">
        <v>738</v>
      </c>
      <c r="L2" s="478" t="s">
        <v>432</v>
      </c>
      <c r="M2" s="793" t="s">
        <v>2</v>
      </c>
      <c r="N2" s="815" t="s">
        <v>3</v>
      </c>
      <c r="O2" s="816"/>
      <c r="P2" s="816"/>
      <c r="Q2" s="816"/>
      <c r="R2" s="816"/>
      <c r="S2" s="816"/>
      <c r="T2" s="817"/>
      <c r="U2" s="450"/>
      <c r="V2" s="818" t="s">
        <v>1007</v>
      </c>
      <c r="W2" s="819"/>
      <c r="X2" s="819"/>
      <c r="Y2" s="819"/>
      <c r="Z2" s="820"/>
      <c r="AD2" s="651" t="s">
        <v>1004</v>
      </c>
      <c r="AE2" s="844" t="s">
        <v>570</v>
      </c>
      <c r="AF2" s="845"/>
      <c r="AG2" s="846"/>
    </row>
    <row r="3" spans="1:33" ht="63" customHeight="1">
      <c r="A3" s="794"/>
      <c r="B3" s="794"/>
      <c r="C3" s="794"/>
      <c r="D3" s="794"/>
      <c r="E3" s="794"/>
      <c r="F3" s="794"/>
      <c r="G3" s="794"/>
      <c r="H3" s="794"/>
      <c r="I3" s="794"/>
      <c r="J3" s="794"/>
      <c r="K3" s="794"/>
      <c r="L3" s="473"/>
      <c r="M3" s="794"/>
      <c r="N3" s="450" t="s">
        <v>143</v>
      </c>
      <c r="O3" s="450" t="s">
        <v>145</v>
      </c>
      <c r="P3" s="450" t="s">
        <v>144</v>
      </c>
      <c r="Q3" s="450" t="s">
        <v>146</v>
      </c>
      <c r="R3" s="450" t="s">
        <v>147</v>
      </c>
      <c r="S3" s="450" t="s">
        <v>148</v>
      </c>
      <c r="T3" s="450" t="s">
        <v>149</v>
      </c>
      <c r="U3" s="450" t="s">
        <v>150</v>
      </c>
      <c r="V3" s="450" t="s">
        <v>453</v>
      </c>
      <c r="W3" s="450" t="s">
        <v>454</v>
      </c>
      <c r="X3" s="450" t="s">
        <v>455</v>
      </c>
      <c r="Y3" s="450" t="s">
        <v>456</v>
      </c>
      <c r="Z3" s="450" t="s">
        <v>457</v>
      </c>
      <c r="AD3" s="651" t="s">
        <v>1005</v>
      </c>
      <c r="AE3" s="650" t="s">
        <v>573</v>
      </c>
      <c r="AF3" s="571" t="s">
        <v>572</v>
      </c>
      <c r="AG3" s="571" t="s">
        <v>571</v>
      </c>
    </row>
    <row r="4" spans="1:33" ht="87" customHeight="1">
      <c r="A4" s="792" t="s">
        <v>973</v>
      </c>
      <c r="B4" s="805" t="s">
        <v>4</v>
      </c>
      <c r="C4" s="805" t="s">
        <v>5</v>
      </c>
      <c r="D4" s="805" t="s">
        <v>952</v>
      </c>
      <c r="E4" s="804" t="s">
        <v>6</v>
      </c>
      <c r="F4" s="813" t="s">
        <v>764</v>
      </c>
      <c r="G4" s="813">
        <v>0.45</v>
      </c>
      <c r="H4" s="822">
        <v>0.8</v>
      </c>
      <c r="I4" s="813" t="s">
        <v>1045</v>
      </c>
      <c r="J4" s="477" t="s">
        <v>765</v>
      </c>
      <c r="K4" s="477" t="s">
        <v>763</v>
      </c>
      <c r="L4" s="473"/>
      <c r="M4" s="458" t="s">
        <v>9</v>
      </c>
      <c r="N4" s="84">
        <v>1</v>
      </c>
      <c r="O4" s="602"/>
      <c r="P4" s="84">
        <v>1</v>
      </c>
      <c r="Q4" s="602"/>
      <c r="R4" s="84">
        <v>1</v>
      </c>
      <c r="S4" s="609"/>
      <c r="T4" s="84">
        <v>1</v>
      </c>
      <c r="U4" s="613"/>
      <c r="V4" s="95">
        <f t="shared" ref="V4:V31" si="0">IFERROR((O4*100%)/N4,"-")</f>
        <v>0</v>
      </c>
      <c r="W4" s="95">
        <f t="shared" ref="W4:W31" si="1">IFERROR((Q4*100%)/P4,"-")</f>
        <v>0</v>
      </c>
      <c r="X4" s="95">
        <f t="shared" ref="X4:Y31" si="2">IFERROR((S4*100%)/R4,"-")</f>
        <v>0</v>
      </c>
      <c r="Y4" s="95">
        <f t="shared" ref="Y4:Y28" si="3">IFERROR((U4*100%)/T4,"-")</f>
        <v>0</v>
      </c>
      <c r="Z4" s="95">
        <f t="shared" ref="Z4:Z28" si="4">IFERROR(AVERAGE(V4:Y4),"-")</f>
        <v>0</v>
      </c>
      <c r="AD4" s="101"/>
      <c r="AE4" s="278"/>
      <c r="AF4" s="195"/>
      <c r="AG4" s="195"/>
    </row>
    <row r="5" spans="1:33" ht="81.75" customHeight="1">
      <c r="A5" s="792"/>
      <c r="B5" s="805"/>
      <c r="C5" s="805"/>
      <c r="D5" s="805"/>
      <c r="E5" s="851"/>
      <c r="F5" s="814"/>
      <c r="G5" s="814"/>
      <c r="H5" s="823"/>
      <c r="I5" s="814"/>
      <c r="J5" s="477" t="s">
        <v>919</v>
      </c>
      <c r="K5" s="733" t="s">
        <v>920</v>
      </c>
      <c r="L5" s="473"/>
      <c r="M5" s="458" t="s">
        <v>9</v>
      </c>
      <c r="N5" s="84">
        <v>1</v>
      </c>
      <c r="O5" s="602"/>
      <c r="P5" s="84">
        <v>1</v>
      </c>
      <c r="Q5" s="602"/>
      <c r="R5" s="84">
        <v>1</v>
      </c>
      <c r="S5" s="602"/>
      <c r="T5" s="84">
        <v>1</v>
      </c>
      <c r="U5" s="614"/>
      <c r="V5" s="95">
        <f t="shared" si="0"/>
        <v>0</v>
      </c>
      <c r="W5" s="95">
        <f t="shared" si="1"/>
        <v>0</v>
      </c>
      <c r="X5" s="95">
        <f t="shared" si="2"/>
        <v>0</v>
      </c>
      <c r="Y5" s="95">
        <f t="shared" si="3"/>
        <v>0</v>
      </c>
      <c r="Z5" s="95">
        <f t="shared" si="4"/>
        <v>0</v>
      </c>
      <c r="AD5" s="101"/>
      <c r="AE5" s="285"/>
      <c r="AF5" s="195"/>
      <c r="AG5" s="195"/>
    </row>
    <row r="6" spans="1:33" ht="73.5" customHeight="1">
      <c r="A6" s="792"/>
      <c r="B6" s="805"/>
      <c r="C6" s="805"/>
      <c r="D6" s="805"/>
      <c r="E6" s="804" t="s">
        <v>7</v>
      </c>
      <c r="F6" s="804" t="s">
        <v>8</v>
      </c>
      <c r="G6" s="813">
        <v>0.95</v>
      </c>
      <c r="H6" s="457">
        <v>1</v>
      </c>
      <c r="I6" s="804" t="s">
        <v>767</v>
      </c>
      <c r="J6" s="477" t="s">
        <v>766</v>
      </c>
      <c r="K6" s="690" t="s">
        <v>921</v>
      </c>
      <c r="L6" s="473"/>
      <c r="M6" s="458" t="s">
        <v>768</v>
      </c>
      <c r="N6" s="84">
        <v>1</v>
      </c>
      <c r="O6" s="602"/>
      <c r="P6" s="84">
        <v>1</v>
      </c>
      <c r="Q6" s="602"/>
      <c r="R6" s="84">
        <v>1</v>
      </c>
      <c r="S6" s="602"/>
      <c r="T6" s="84">
        <v>1</v>
      </c>
      <c r="U6" s="614"/>
      <c r="V6" s="95">
        <f t="shared" si="0"/>
        <v>0</v>
      </c>
      <c r="W6" s="95">
        <f t="shared" si="1"/>
        <v>0</v>
      </c>
      <c r="X6" s="95">
        <f t="shared" si="2"/>
        <v>0</v>
      </c>
      <c r="Y6" s="95">
        <f t="shared" si="3"/>
        <v>0</v>
      </c>
      <c r="Z6" s="95">
        <f t="shared" si="4"/>
        <v>0</v>
      </c>
      <c r="AD6" s="101"/>
      <c r="AE6" s="285"/>
      <c r="AF6" s="195"/>
      <c r="AG6" s="227"/>
    </row>
    <row r="7" spans="1:33" ht="108.75" customHeight="1">
      <c r="A7" s="792"/>
      <c r="B7" s="805"/>
      <c r="C7" s="805"/>
      <c r="D7" s="805"/>
      <c r="E7" s="805"/>
      <c r="F7" s="805"/>
      <c r="G7" s="821"/>
      <c r="H7" s="457">
        <v>1</v>
      </c>
      <c r="I7" s="806"/>
      <c r="J7" s="477" t="s">
        <v>949</v>
      </c>
      <c r="K7" s="477" t="s">
        <v>922</v>
      </c>
      <c r="L7" s="473"/>
      <c r="M7" s="458" t="s">
        <v>9</v>
      </c>
      <c r="N7" s="84">
        <v>1</v>
      </c>
      <c r="O7" s="602"/>
      <c r="P7" s="84">
        <v>1</v>
      </c>
      <c r="Q7" s="602"/>
      <c r="R7" s="84">
        <v>1</v>
      </c>
      <c r="S7" s="602"/>
      <c r="T7" s="84">
        <v>1</v>
      </c>
      <c r="U7" s="614"/>
      <c r="V7" s="95">
        <f t="shared" si="0"/>
        <v>0</v>
      </c>
      <c r="W7" s="95">
        <f t="shared" si="1"/>
        <v>0</v>
      </c>
      <c r="X7" s="95">
        <f t="shared" si="2"/>
        <v>0</v>
      </c>
      <c r="Y7" s="95">
        <f t="shared" si="3"/>
        <v>0</v>
      </c>
      <c r="Z7" s="95">
        <f t="shared" si="4"/>
        <v>0</v>
      </c>
      <c r="AD7" s="101"/>
      <c r="AE7" s="285"/>
      <c r="AF7" s="195"/>
      <c r="AG7" s="227"/>
    </row>
    <row r="8" spans="1:33" ht="72.75" customHeight="1">
      <c r="A8" s="792"/>
      <c r="B8" s="805"/>
      <c r="C8" s="805"/>
      <c r="D8" s="805"/>
      <c r="E8" s="804" t="s">
        <v>10</v>
      </c>
      <c r="F8" s="804" t="s">
        <v>11</v>
      </c>
      <c r="G8" s="813">
        <v>0.73</v>
      </c>
      <c r="H8" s="822">
        <v>0.9</v>
      </c>
      <c r="I8" s="804" t="s">
        <v>769</v>
      </c>
      <c r="J8" s="477" t="s">
        <v>924</v>
      </c>
      <c r="K8" s="477" t="s">
        <v>180</v>
      </c>
      <c r="L8" s="473"/>
      <c r="M8" s="458" t="s">
        <v>923</v>
      </c>
      <c r="N8" s="84">
        <v>1</v>
      </c>
      <c r="O8" s="602"/>
      <c r="P8" s="84">
        <v>1</v>
      </c>
      <c r="Q8" s="602"/>
      <c r="R8" s="84">
        <v>1</v>
      </c>
      <c r="S8" s="602"/>
      <c r="T8" s="84">
        <v>1</v>
      </c>
      <c r="U8" s="614"/>
      <c r="V8" s="95">
        <f t="shared" si="0"/>
        <v>0</v>
      </c>
      <c r="W8" s="95">
        <f t="shared" si="1"/>
        <v>0</v>
      </c>
      <c r="X8" s="95">
        <f t="shared" si="2"/>
        <v>0</v>
      </c>
      <c r="Y8" s="95">
        <f t="shared" si="3"/>
        <v>0</v>
      </c>
      <c r="Z8" s="95">
        <f t="shared" si="4"/>
        <v>0</v>
      </c>
      <c r="AD8" s="101"/>
      <c r="AE8" s="285"/>
      <c r="AF8" s="195"/>
      <c r="AG8" s="195"/>
    </row>
    <row r="9" spans="1:33" ht="90" customHeight="1">
      <c r="A9" s="792"/>
      <c r="B9" s="805"/>
      <c r="C9" s="805"/>
      <c r="D9" s="805"/>
      <c r="E9" s="806"/>
      <c r="F9" s="806"/>
      <c r="G9" s="814"/>
      <c r="H9" s="823"/>
      <c r="I9" s="806"/>
      <c r="J9" s="484" t="s">
        <v>770</v>
      </c>
      <c r="K9" s="692" t="s">
        <v>950</v>
      </c>
      <c r="L9" s="473"/>
      <c r="M9" s="458" t="s">
        <v>771</v>
      </c>
      <c r="N9" s="84">
        <v>1</v>
      </c>
      <c r="O9" s="602"/>
      <c r="P9" s="84">
        <v>1</v>
      </c>
      <c r="Q9" s="602"/>
      <c r="R9" s="84">
        <v>1</v>
      </c>
      <c r="S9" s="610"/>
      <c r="T9" s="84">
        <v>1</v>
      </c>
      <c r="U9" s="614"/>
      <c r="V9" s="95">
        <f t="shared" si="0"/>
        <v>0</v>
      </c>
      <c r="W9" s="95">
        <f t="shared" si="1"/>
        <v>0</v>
      </c>
      <c r="X9" s="95">
        <f t="shared" si="2"/>
        <v>0</v>
      </c>
      <c r="Y9" s="95">
        <f t="shared" si="3"/>
        <v>0</v>
      </c>
      <c r="Z9" s="95">
        <f t="shared" si="4"/>
        <v>0</v>
      </c>
      <c r="AD9" s="101"/>
      <c r="AE9" s="285"/>
      <c r="AF9" s="195"/>
      <c r="AG9" s="195"/>
    </row>
    <row r="10" spans="1:33" ht="149.25" customHeight="1">
      <c r="A10" s="792"/>
      <c r="B10" s="805"/>
      <c r="C10" s="805"/>
      <c r="D10" s="805"/>
      <c r="E10" s="458" t="s">
        <v>12</v>
      </c>
      <c r="F10" s="458" t="s">
        <v>13</v>
      </c>
      <c r="G10" s="453">
        <v>0.8</v>
      </c>
      <c r="H10" s="457">
        <v>0.9</v>
      </c>
      <c r="I10" s="458" t="s">
        <v>435</v>
      </c>
      <c r="J10" s="484" t="s">
        <v>775</v>
      </c>
      <c r="K10" s="484" t="s">
        <v>180</v>
      </c>
      <c r="L10" s="473"/>
      <c r="M10" s="458" t="s">
        <v>772</v>
      </c>
      <c r="N10" s="84">
        <v>1</v>
      </c>
      <c r="O10" s="602"/>
      <c r="P10" s="84">
        <v>1</v>
      </c>
      <c r="Q10" s="602"/>
      <c r="R10" s="84">
        <v>1</v>
      </c>
      <c r="S10" s="610"/>
      <c r="T10" s="84">
        <v>1</v>
      </c>
      <c r="U10" s="614"/>
      <c r="V10" s="95">
        <f t="shared" si="0"/>
        <v>0</v>
      </c>
      <c r="W10" s="95">
        <f t="shared" si="1"/>
        <v>0</v>
      </c>
      <c r="X10" s="95">
        <f t="shared" si="2"/>
        <v>0</v>
      </c>
      <c r="Y10" s="95">
        <f t="shared" si="3"/>
        <v>0</v>
      </c>
      <c r="Z10" s="95">
        <f t="shared" si="4"/>
        <v>0</v>
      </c>
      <c r="AD10" s="101"/>
      <c r="AE10" s="285"/>
      <c r="AF10" s="195"/>
      <c r="AG10" s="227"/>
    </row>
    <row r="11" spans="1:33" ht="117" customHeight="1">
      <c r="A11" s="792"/>
      <c r="B11" s="805"/>
      <c r="C11" s="805"/>
      <c r="D11" s="805"/>
      <c r="E11" s="458" t="s">
        <v>15</v>
      </c>
      <c r="F11" s="458" t="s">
        <v>16</v>
      </c>
      <c r="G11" s="453">
        <v>0.75</v>
      </c>
      <c r="H11" s="457">
        <v>0.8</v>
      </c>
      <c r="I11" s="458" t="s">
        <v>773</v>
      </c>
      <c r="J11" s="484" t="s">
        <v>774</v>
      </c>
      <c r="K11" s="484" t="s">
        <v>180</v>
      </c>
      <c r="L11" s="473"/>
      <c r="M11" s="458" t="s">
        <v>9</v>
      </c>
      <c r="N11" s="84">
        <v>1</v>
      </c>
      <c r="O11" s="602"/>
      <c r="P11" s="84">
        <v>1</v>
      </c>
      <c r="Q11" s="602"/>
      <c r="R11" s="84">
        <v>1</v>
      </c>
      <c r="S11" s="602"/>
      <c r="T11" s="84">
        <v>1</v>
      </c>
      <c r="U11" s="614"/>
      <c r="V11" s="95">
        <f t="shared" si="0"/>
        <v>0</v>
      </c>
      <c r="W11" s="95">
        <f t="shared" si="1"/>
        <v>0</v>
      </c>
      <c r="X11" s="95">
        <f t="shared" si="2"/>
        <v>0</v>
      </c>
      <c r="Y11" s="95">
        <f t="shared" si="3"/>
        <v>0</v>
      </c>
      <c r="Z11" s="95">
        <f t="shared" si="4"/>
        <v>0</v>
      </c>
      <c r="AD11" s="101"/>
      <c r="AE11" s="316"/>
      <c r="AF11" s="195"/>
      <c r="AG11" s="195"/>
    </row>
    <row r="12" spans="1:33" ht="108" customHeight="1">
      <c r="A12" s="792"/>
      <c r="B12" s="805"/>
      <c r="C12" s="805"/>
      <c r="D12" s="805"/>
      <c r="E12" s="460" t="s">
        <v>436</v>
      </c>
      <c r="F12" s="460" t="s">
        <v>17</v>
      </c>
      <c r="G12" s="459">
        <v>0.43</v>
      </c>
      <c r="H12" s="459">
        <v>0.6</v>
      </c>
      <c r="I12" s="460" t="s">
        <v>947</v>
      </c>
      <c r="J12" s="485" t="s">
        <v>901</v>
      </c>
      <c r="K12" s="702" t="s">
        <v>902</v>
      </c>
      <c r="L12" s="473"/>
      <c r="M12" s="734" t="s">
        <v>1044</v>
      </c>
      <c r="N12" s="84">
        <v>1</v>
      </c>
      <c r="O12" s="602"/>
      <c r="P12" s="84">
        <v>1</v>
      </c>
      <c r="Q12" s="602"/>
      <c r="R12" s="84">
        <v>1</v>
      </c>
      <c r="S12" s="610"/>
      <c r="T12" s="84">
        <v>1</v>
      </c>
      <c r="U12" s="614"/>
      <c r="V12" s="95">
        <f t="shared" si="0"/>
        <v>0</v>
      </c>
      <c r="W12" s="95">
        <f t="shared" si="1"/>
        <v>0</v>
      </c>
      <c r="X12" s="95">
        <f t="shared" si="2"/>
        <v>0</v>
      </c>
      <c r="Y12" s="95">
        <f t="shared" si="3"/>
        <v>0</v>
      </c>
      <c r="Z12" s="95">
        <f t="shared" si="4"/>
        <v>0</v>
      </c>
      <c r="AD12" s="101"/>
      <c r="AE12" s="285"/>
      <c r="AF12" s="195"/>
      <c r="AG12" s="278"/>
    </row>
    <row r="13" spans="1:33" ht="98.25" customHeight="1">
      <c r="A13" s="792"/>
      <c r="B13" s="805"/>
      <c r="C13" s="805"/>
      <c r="D13" s="805"/>
      <c r="E13" s="458" t="s">
        <v>19</v>
      </c>
      <c r="F13" s="458" t="s">
        <v>437</v>
      </c>
      <c r="G13" s="46">
        <v>3.7</v>
      </c>
      <c r="H13" s="47" t="s">
        <v>20</v>
      </c>
      <c r="I13" s="458" t="s">
        <v>178</v>
      </c>
      <c r="J13" s="485" t="s">
        <v>776</v>
      </c>
      <c r="K13" s="484" t="s">
        <v>824</v>
      </c>
      <c r="L13" s="473"/>
      <c r="M13" s="458" t="s">
        <v>9</v>
      </c>
      <c r="N13" s="84">
        <v>1</v>
      </c>
      <c r="O13" s="602"/>
      <c r="P13" s="84">
        <v>1</v>
      </c>
      <c r="Q13" s="602"/>
      <c r="R13" s="84">
        <v>1</v>
      </c>
      <c r="S13" s="611"/>
      <c r="T13" s="84">
        <v>1</v>
      </c>
      <c r="U13" s="614"/>
      <c r="V13" s="95">
        <f t="shared" si="0"/>
        <v>0</v>
      </c>
      <c r="W13" s="95">
        <f t="shared" si="1"/>
        <v>0</v>
      </c>
      <c r="X13" s="95">
        <f t="shared" si="2"/>
        <v>0</v>
      </c>
      <c r="Y13" s="95">
        <f t="shared" si="3"/>
        <v>0</v>
      </c>
      <c r="Z13" s="95">
        <f t="shared" si="4"/>
        <v>0</v>
      </c>
      <c r="AD13" s="101"/>
      <c r="AE13" s="316"/>
      <c r="AF13" s="195"/>
      <c r="AG13" s="195"/>
    </row>
    <row r="14" spans="1:33" ht="120.75" customHeight="1">
      <c r="A14" s="792"/>
      <c r="B14" s="805"/>
      <c r="C14" s="805"/>
      <c r="D14" s="805"/>
      <c r="E14" s="541" t="s">
        <v>21</v>
      </c>
      <c r="F14" s="458" t="s">
        <v>22</v>
      </c>
      <c r="G14" s="48">
        <v>0.56000000000000005</v>
      </c>
      <c r="H14" s="457">
        <v>0.5</v>
      </c>
      <c r="I14" s="458" t="s">
        <v>825</v>
      </c>
      <c r="J14" s="484" t="s">
        <v>926</v>
      </c>
      <c r="K14" s="701" t="s">
        <v>925</v>
      </c>
      <c r="L14" s="473"/>
      <c r="M14" s="734" t="s">
        <v>826</v>
      </c>
      <c r="N14" s="84">
        <v>1</v>
      </c>
      <c r="O14" s="602"/>
      <c r="P14" s="84">
        <v>1</v>
      </c>
      <c r="Q14" s="602"/>
      <c r="R14" s="84">
        <v>1</v>
      </c>
      <c r="S14" s="602"/>
      <c r="T14" s="84">
        <v>1</v>
      </c>
      <c r="U14" s="614"/>
      <c r="V14" s="95">
        <f t="shared" si="0"/>
        <v>0</v>
      </c>
      <c r="W14" s="95">
        <f t="shared" si="1"/>
        <v>0</v>
      </c>
      <c r="X14" s="95">
        <f t="shared" si="2"/>
        <v>0</v>
      </c>
      <c r="Y14" s="95">
        <f t="shared" si="3"/>
        <v>0</v>
      </c>
      <c r="Z14" s="95">
        <f t="shared" si="4"/>
        <v>0</v>
      </c>
      <c r="AD14" s="101"/>
      <c r="AE14" s="316"/>
      <c r="AF14" s="195"/>
      <c r="AG14" s="227"/>
    </row>
    <row r="15" spans="1:33" ht="80.25" customHeight="1">
      <c r="A15" s="792"/>
      <c r="B15" s="805"/>
      <c r="C15" s="805"/>
      <c r="D15" s="805"/>
      <c r="E15" s="541" t="s">
        <v>151</v>
      </c>
      <c r="F15" s="458" t="s">
        <v>152</v>
      </c>
      <c r="G15" s="453">
        <v>0.52</v>
      </c>
      <c r="H15" s="457">
        <v>0.8</v>
      </c>
      <c r="I15" s="458" t="s">
        <v>828</v>
      </c>
      <c r="J15" s="484" t="s">
        <v>827</v>
      </c>
      <c r="K15" s="484" t="s">
        <v>948</v>
      </c>
      <c r="L15" s="473"/>
      <c r="M15" s="458" t="s">
        <v>923</v>
      </c>
      <c r="N15" s="84">
        <v>1</v>
      </c>
      <c r="O15" s="602"/>
      <c r="P15" s="84">
        <v>1</v>
      </c>
      <c r="Q15" s="602"/>
      <c r="R15" s="84">
        <v>1</v>
      </c>
      <c r="S15" s="602"/>
      <c r="T15" s="84">
        <v>1</v>
      </c>
      <c r="U15" s="614"/>
      <c r="V15" s="95">
        <f t="shared" si="0"/>
        <v>0</v>
      </c>
      <c r="W15" s="95">
        <f t="shared" si="1"/>
        <v>0</v>
      </c>
      <c r="X15" s="95">
        <f t="shared" si="2"/>
        <v>0</v>
      </c>
      <c r="Y15" s="95">
        <f t="shared" si="3"/>
        <v>0</v>
      </c>
      <c r="Z15" s="95">
        <f t="shared" si="4"/>
        <v>0</v>
      </c>
      <c r="AD15" s="101"/>
      <c r="AE15" s="285"/>
      <c r="AF15" s="195"/>
      <c r="AG15" s="227"/>
    </row>
    <row r="16" spans="1:33" ht="102.75" customHeight="1">
      <c r="A16" s="792"/>
      <c r="B16" s="805"/>
      <c r="C16" s="805"/>
      <c r="D16" s="805"/>
      <c r="E16" s="804" t="s">
        <v>25</v>
      </c>
      <c r="F16" s="458" t="s">
        <v>26</v>
      </c>
      <c r="G16" s="453">
        <v>0.8</v>
      </c>
      <c r="H16" s="457">
        <v>0.9</v>
      </c>
      <c r="I16" s="458" t="s">
        <v>183</v>
      </c>
      <c r="J16" s="484" t="s">
        <v>830</v>
      </c>
      <c r="K16" s="484" t="s">
        <v>27</v>
      </c>
      <c r="L16" s="473"/>
      <c r="M16" s="458" t="s">
        <v>9</v>
      </c>
      <c r="N16" s="84">
        <v>1</v>
      </c>
      <c r="O16" s="602"/>
      <c r="P16" s="84">
        <v>0</v>
      </c>
      <c r="Q16" s="602"/>
      <c r="R16" s="84">
        <v>0</v>
      </c>
      <c r="S16" s="602"/>
      <c r="T16" s="84">
        <v>0</v>
      </c>
      <c r="U16" s="614"/>
      <c r="V16" s="95">
        <f t="shared" si="0"/>
        <v>0</v>
      </c>
      <c r="W16" s="95" t="str">
        <f t="shared" si="1"/>
        <v>-</v>
      </c>
      <c r="X16" s="95" t="str">
        <f t="shared" si="2"/>
        <v>-</v>
      </c>
      <c r="Y16" s="95" t="str">
        <f t="shared" si="3"/>
        <v>-</v>
      </c>
      <c r="Z16" s="95">
        <f t="shared" si="4"/>
        <v>0</v>
      </c>
      <c r="AD16" s="101"/>
      <c r="AE16" s="285"/>
      <c r="AF16" s="195"/>
      <c r="AG16" s="195"/>
    </row>
    <row r="17" spans="1:33" ht="96" customHeight="1">
      <c r="A17" s="809"/>
      <c r="B17" s="806"/>
      <c r="C17" s="806"/>
      <c r="D17" s="806"/>
      <c r="E17" s="806"/>
      <c r="F17" s="458" t="s">
        <v>26</v>
      </c>
      <c r="G17" s="453">
        <v>0.8</v>
      </c>
      <c r="H17" s="457">
        <v>0.9</v>
      </c>
      <c r="I17" s="458" t="s">
        <v>183</v>
      </c>
      <c r="J17" s="484" t="s">
        <v>829</v>
      </c>
      <c r="K17" s="484" t="s">
        <v>184</v>
      </c>
      <c r="L17" s="473"/>
      <c r="M17" s="458" t="s">
        <v>9</v>
      </c>
      <c r="N17" s="84">
        <v>0</v>
      </c>
      <c r="O17" s="602"/>
      <c r="P17" s="84">
        <v>1</v>
      </c>
      <c r="Q17" s="602"/>
      <c r="R17" s="84">
        <v>1</v>
      </c>
      <c r="S17" s="602"/>
      <c r="T17" s="84">
        <v>1</v>
      </c>
      <c r="U17" s="614"/>
      <c r="V17" s="95" t="str">
        <f t="shared" si="0"/>
        <v>-</v>
      </c>
      <c r="W17" s="95">
        <f t="shared" si="1"/>
        <v>0</v>
      </c>
      <c r="X17" s="95">
        <f t="shared" si="2"/>
        <v>0</v>
      </c>
      <c r="Y17" s="95">
        <f t="shared" si="3"/>
        <v>0</v>
      </c>
      <c r="Z17" s="95">
        <f t="shared" si="4"/>
        <v>0</v>
      </c>
      <c r="AD17" s="101"/>
      <c r="AE17" s="285"/>
      <c r="AF17" s="195"/>
      <c r="AG17" s="195"/>
    </row>
    <row r="18" spans="1:33" ht="114" customHeight="1">
      <c r="A18" s="785" t="s">
        <v>31</v>
      </c>
      <c r="B18" s="788" t="s">
        <v>28</v>
      </c>
      <c r="C18" s="788" t="s">
        <v>29</v>
      </c>
      <c r="D18" s="788" t="s">
        <v>953</v>
      </c>
      <c r="E18" s="454" t="s">
        <v>30</v>
      </c>
      <c r="F18" s="463" t="s">
        <v>951</v>
      </c>
      <c r="G18" s="455">
        <v>1</v>
      </c>
      <c r="H18" s="456">
        <v>1</v>
      </c>
      <c r="I18" s="465" t="s">
        <v>153</v>
      </c>
      <c r="J18" s="465" t="s">
        <v>961</v>
      </c>
      <c r="K18" s="465" t="s">
        <v>485</v>
      </c>
      <c r="L18" s="473"/>
      <c r="M18" s="465" t="s">
        <v>129</v>
      </c>
      <c r="N18" s="85">
        <v>1</v>
      </c>
      <c r="O18" s="603"/>
      <c r="P18" s="85">
        <v>1</v>
      </c>
      <c r="Q18" s="603"/>
      <c r="R18" s="85">
        <v>1</v>
      </c>
      <c r="S18" s="603"/>
      <c r="T18" s="85">
        <v>1</v>
      </c>
      <c r="U18" s="615"/>
      <c r="V18" s="95">
        <f t="shared" si="0"/>
        <v>0</v>
      </c>
      <c r="W18" s="95">
        <f t="shared" si="1"/>
        <v>0</v>
      </c>
      <c r="X18" s="95">
        <f t="shared" si="2"/>
        <v>0</v>
      </c>
      <c r="Y18" s="95">
        <f t="shared" si="3"/>
        <v>0</v>
      </c>
      <c r="Z18" s="95">
        <f t="shared" si="4"/>
        <v>0</v>
      </c>
      <c r="AD18" s="101"/>
      <c r="AE18" s="647"/>
      <c r="AF18" s="195"/>
      <c r="AG18" s="227"/>
    </row>
    <row r="19" spans="1:33" ht="102" customHeight="1">
      <c r="A19" s="786"/>
      <c r="B19" s="789"/>
      <c r="C19" s="789"/>
      <c r="D19" s="789"/>
      <c r="E19" s="454" t="s">
        <v>35</v>
      </c>
      <c r="F19" s="463" t="s">
        <v>36</v>
      </c>
      <c r="G19" s="455">
        <v>0.5</v>
      </c>
      <c r="H19" s="456">
        <v>0.7</v>
      </c>
      <c r="I19" s="455" t="s">
        <v>187</v>
      </c>
      <c r="J19" s="465" t="s">
        <v>427</v>
      </c>
      <c r="K19" s="465" t="s">
        <v>187</v>
      </c>
      <c r="L19" s="473"/>
      <c r="M19" s="465" t="s">
        <v>129</v>
      </c>
      <c r="N19" s="86">
        <v>1</v>
      </c>
      <c r="O19" s="602"/>
      <c r="P19" s="86">
        <v>1</v>
      </c>
      <c r="Q19" s="602"/>
      <c r="R19" s="86">
        <v>1</v>
      </c>
      <c r="S19" s="602"/>
      <c r="T19" s="86">
        <v>1</v>
      </c>
      <c r="U19" s="614"/>
      <c r="V19" s="95">
        <f t="shared" si="0"/>
        <v>0</v>
      </c>
      <c r="W19" s="95">
        <f t="shared" si="1"/>
        <v>0</v>
      </c>
      <c r="X19" s="95">
        <f t="shared" si="2"/>
        <v>0</v>
      </c>
      <c r="Y19" s="95">
        <f t="shared" si="3"/>
        <v>0</v>
      </c>
      <c r="Z19" s="95">
        <f t="shared" si="4"/>
        <v>0</v>
      </c>
      <c r="AD19" s="101"/>
      <c r="AE19" s="647"/>
      <c r="AF19" s="195"/>
      <c r="AG19" s="227"/>
    </row>
    <row r="20" spans="1:33" ht="87.75" customHeight="1">
      <c r="A20" s="786"/>
      <c r="B20" s="789"/>
      <c r="C20" s="789"/>
      <c r="D20" s="789"/>
      <c r="E20" s="454" t="s">
        <v>37</v>
      </c>
      <c r="F20" s="463" t="s">
        <v>36</v>
      </c>
      <c r="G20" s="455">
        <v>0.6</v>
      </c>
      <c r="H20" s="456">
        <v>0.8</v>
      </c>
      <c r="I20" s="455" t="s">
        <v>188</v>
      </c>
      <c r="J20" s="465" t="s">
        <v>428</v>
      </c>
      <c r="K20" s="465" t="s">
        <v>188</v>
      </c>
      <c r="L20" s="473"/>
      <c r="M20" s="465" t="s">
        <v>129</v>
      </c>
      <c r="N20" s="86">
        <v>1</v>
      </c>
      <c r="O20" s="602"/>
      <c r="P20" s="86">
        <v>1</v>
      </c>
      <c r="Q20" s="602"/>
      <c r="R20" s="86">
        <v>1</v>
      </c>
      <c r="S20" s="602"/>
      <c r="T20" s="86">
        <v>1</v>
      </c>
      <c r="U20" s="614"/>
      <c r="V20" s="95">
        <f t="shared" si="0"/>
        <v>0</v>
      </c>
      <c r="W20" s="95">
        <f t="shared" si="1"/>
        <v>0</v>
      </c>
      <c r="X20" s="95">
        <f t="shared" si="2"/>
        <v>0</v>
      </c>
      <c r="Y20" s="95">
        <f t="shared" si="3"/>
        <v>0</v>
      </c>
      <c r="Z20" s="95">
        <f t="shared" si="4"/>
        <v>0</v>
      </c>
      <c r="AD20" s="101"/>
      <c r="AE20" s="647"/>
      <c r="AF20" s="195"/>
      <c r="AG20" s="227"/>
    </row>
    <row r="21" spans="1:33" ht="87.75" customHeight="1">
      <c r="A21" s="786"/>
      <c r="B21" s="789"/>
      <c r="C21" s="789"/>
      <c r="D21" s="789"/>
      <c r="E21" s="521" t="s">
        <v>38</v>
      </c>
      <c r="F21" s="527" t="s">
        <v>39</v>
      </c>
      <c r="G21" s="523">
        <v>0.7</v>
      </c>
      <c r="H21" s="522">
        <v>0.8</v>
      </c>
      <c r="I21" s="523" t="s">
        <v>189</v>
      </c>
      <c r="J21" s="529" t="s">
        <v>937</v>
      </c>
      <c r="K21" s="529" t="s">
        <v>938</v>
      </c>
      <c r="L21" s="473"/>
      <c r="M21" s="529" t="s">
        <v>129</v>
      </c>
      <c r="N21" s="86">
        <v>1</v>
      </c>
      <c r="O21" s="602"/>
      <c r="P21" s="86">
        <v>1</v>
      </c>
      <c r="Q21" s="602"/>
      <c r="R21" s="86">
        <v>1</v>
      </c>
      <c r="S21" s="602"/>
      <c r="T21" s="86">
        <v>1</v>
      </c>
      <c r="U21" s="614"/>
      <c r="V21" s="95">
        <f t="shared" ref="V21" si="5">IFERROR((O21*100%)/N21,"-")</f>
        <v>0</v>
      </c>
      <c r="W21" s="95">
        <f t="shared" ref="W21" si="6">IFERROR((Q21*100%)/P21,"-")</f>
        <v>0</v>
      </c>
      <c r="X21" s="95">
        <f t="shared" ref="X21" si="7">IFERROR((S21*100%)/R21,"-")</f>
        <v>0</v>
      </c>
      <c r="Y21" s="95">
        <f t="shared" ref="Y21" si="8">IFERROR((U21*100%)/T21,"-")</f>
        <v>0</v>
      </c>
      <c r="Z21" s="95">
        <f t="shared" ref="Z21" si="9">IFERROR(AVERAGE(V21:Y21),"-")</f>
        <v>0</v>
      </c>
      <c r="AD21" s="101"/>
      <c r="AE21" s="647"/>
      <c r="AF21" s="195"/>
      <c r="AG21" s="227"/>
    </row>
    <row r="22" spans="1:33" ht="126.75" customHeight="1">
      <c r="A22" s="786"/>
      <c r="B22" s="789"/>
      <c r="C22" s="790"/>
      <c r="D22" s="790"/>
      <c r="E22" s="454" t="s">
        <v>42</v>
      </c>
      <c r="F22" s="463" t="s">
        <v>43</v>
      </c>
      <c r="G22" s="455">
        <v>0.9</v>
      </c>
      <c r="H22" s="456">
        <v>0.9</v>
      </c>
      <c r="I22" s="455" t="s">
        <v>190</v>
      </c>
      <c r="J22" s="465" t="s">
        <v>45</v>
      </c>
      <c r="K22" s="465" t="s">
        <v>186</v>
      </c>
      <c r="L22" s="473"/>
      <c r="M22" s="455" t="s">
        <v>129</v>
      </c>
      <c r="N22" s="86">
        <v>0.9</v>
      </c>
      <c r="O22" s="602"/>
      <c r="P22" s="86">
        <v>0.9</v>
      </c>
      <c r="Q22" s="602"/>
      <c r="R22" s="86">
        <v>0.9</v>
      </c>
      <c r="S22" s="602"/>
      <c r="T22" s="86">
        <v>0.9</v>
      </c>
      <c r="U22" s="613"/>
      <c r="V22" s="95">
        <f t="shared" si="0"/>
        <v>0</v>
      </c>
      <c r="W22" s="95">
        <f t="shared" si="1"/>
        <v>0</v>
      </c>
      <c r="X22" s="95">
        <f t="shared" si="2"/>
        <v>0</v>
      </c>
      <c r="Y22" s="95">
        <f t="shared" si="3"/>
        <v>0</v>
      </c>
      <c r="Z22" s="95">
        <f t="shared" si="4"/>
        <v>0</v>
      </c>
      <c r="AD22" s="101"/>
      <c r="AE22" s="285"/>
      <c r="AF22" s="195"/>
      <c r="AG22" s="227"/>
    </row>
    <row r="23" spans="1:33" ht="95.25" customHeight="1">
      <c r="A23" s="786"/>
      <c r="B23" s="789"/>
      <c r="C23" s="454" t="s">
        <v>46</v>
      </c>
      <c r="D23" s="454" t="s">
        <v>619</v>
      </c>
      <c r="E23" s="454" t="s">
        <v>47</v>
      </c>
      <c r="F23" s="463" t="s">
        <v>620</v>
      </c>
      <c r="G23" s="455">
        <v>0.45</v>
      </c>
      <c r="H23" s="456">
        <v>0.9</v>
      </c>
      <c r="I23" s="455" t="s">
        <v>621</v>
      </c>
      <c r="J23" s="455" t="s">
        <v>536</v>
      </c>
      <c r="K23" s="455" t="s">
        <v>485</v>
      </c>
      <c r="L23" s="473"/>
      <c r="M23" s="455" t="s">
        <v>129</v>
      </c>
      <c r="N23" s="86">
        <v>1</v>
      </c>
      <c r="O23" s="602"/>
      <c r="P23" s="86">
        <v>1</v>
      </c>
      <c r="Q23" s="602"/>
      <c r="R23" s="86">
        <v>1</v>
      </c>
      <c r="S23" s="602"/>
      <c r="T23" s="86">
        <v>1</v>
      </c>
      <c r="U23" s="614"/>
      <c r="V23" s="95">
        <f t="shared" ref="V23" si="10">IFERROR((O23*100%)/N23,"-")</f>
        <v>0</v>
      </c>
      <c r="W23" s="95">
        <f t="shared" ref="W23" si="11">IFERROR((Q23*100%)/P23,"-")</f>
        <v>0</v>
      </c>
      <c r="X23" s="95">
        <f t="shared" ref="X23" si="12">IFERROR((S23*100%)/R23,"-")</f>
        <v>0</v>
      </c>
      <c r="Y23" s="95">
        <f t="shared" ref="Y23" si="13">IFERROR((U23*100%)/T23,"-")</f>
        <v>0</v>
      </c>
      <c r="Z23" s="95">
        <f t="shared" si="4"/>
        <v>0</v>
      </c>
      <c r="AD23" s="101"/>
      <c r="AE23" s="647"/>
      <c r="AF23" s="195"/>
      <c r="AG23" s="227"/>
    </row>
    <row r="24" spans="1:33" ht="53.25" customHeight="1">
      <c r="A24" s="786"/>
      <c r="B24" s="789"/>
      <c r="C24" s="788" t="s">
        <v>49</v>
      </c>
      <c r="D24" s="807" t="s">
        <v>320</v>
      </c>
      <c r="E24" s="788" t="s">
        <v>50</v>
      </c>
      <c r="F24" s="788" t="s">
        <v>51</v>
      </c>
      <c r="G24" s="834">
        <v>0.7</v>
      </c>
      <c r="H24" s="849">
        <v>0.9</v>
      </c>
      <c r="I24" s="834" t="s">
        <v>563</v>
      </c>
      <c r="J24" s="463" t="s">
        <v>52</v>
      </c>
      <c r="K24" s="465" t="s">
        <v>53</v>
      </c>
      <c r="L24" s="473"/>
      <c r="M24" s="465" t="s">
        <v>131</v>
      </c>
      <c r="N24" s="86">
        <v>1</v>
      </c>
      <c r="O24" s="602"/>
      <c r="P24" s="86">
        <v>0</v>
      </c>
      <c r="Q24" s="602"/>
      <c r="R24" s="86">
        <v>0</v>
      </c>
      <c r="S24" s="602"/>
      <c r="T24" s="86">
        <v>0</v>
      </c>
      <c r="U24" s="614"/>
      <c r="V24" s="95">
        <f t="shared" si="0"/>
        <v>0</v>
      </c>
      <c r="W24" s="95" t="str">
        <f t="shared" si="1"/>
        <v>-</v>
      </c>
      <c r="X24" s="95" t="str">
        <f t="shared" si="2"/>
        <v>-</v>
      </c>
      <c r="Y24" s="95" t="str">
        <f t="shared" si="3"/>
        <v>-</v>
      </c>
      <c r="Z24" s="95">
        <f t="shared" si="4"/>
        <v>0</v>
      </c>
      <c r="AD24" s="101"/>
      <c r="AE24" s="285"/>
      <c r="AF24" s="195"/>
      <c r="AG24" s="227"/>
    </row>
    <row r="25" spans="1:33" ht="73.5" customHeight="1">
      <c r="A25" s="787"/>
      <c r="B25" s="789"/>
      <c r="C25" s="790"/>
      <c r="D25" s="808"/>
      <c r="E25" s="790"/>
      <c r="F25" s="790"/>
      <c r="G25" s="835"/>
      <c r="H25" s="850"/>
      <c r="I25" s="835"/>
      <c r="J25" s="463" t="s">
        <v>884</v>
      </c>
      <c r="K25" s="465" t="s">
        <v>541</v>
      </c>
      <c r="L25" s="473"/>
      <c r="M25" s="465" t="s">
        <v>129</v>
      </c>
      <c r="N25" s="86">
        <v>0</v>
      </c>
      <c r="O25" s="602"/>
      <c r="P25" s="86">
        <v>0.75</v>
      </c>
      <c r="Q25" s="602"/>
      <c r="R25" s="86">
        <v>0.8</v>
      </c>
      <c r="S25" s="602"/>
      <c r="T25" s="86">
        <v>0.9</v>
      </c>
      <c r="U25" s="614"/>
      <c r="V25" s="95" t="str">
        <f t="shared" si="0"/>
        <v>-</v>
      </c>
      <c r="W25" s="95">
        <f t="shared" si="1"/>
        <v>0</v>
      </c>
      <c r="X25" s="95">
        <f t="shared" si="2"/>
        <v>0</v>
      </c>
      <c r="Y25" s="95">
        <f t="shared" si="3"/>
        <v>0</v>
      </c>
      <c r="Z25" s="95">
        <f t="shared" si="4"/>
        <v>0</v>
      </c>
      <c r="AD25" s="101"/>
      <c r="AE25" s="285"/>
      <c r="AF25" s="195"/>
      <c r="AG25" s="227"/>
    </row>
    <row r="26" spans="1:33" ht="162" customHeight="1">
      <c r="A26" s="480" t="s">
        <v>873</v>
      </c>
      <c r="B26" s="448" t="s">
        <v>62</v>
      </c>
      <c r="C26" s="448" t="s">
        <v>886</v>
      </c>
      <c r="D26" s="448" t="s">
        <v>885</v>
      </c>
      <c r="E26" s="448" t="s">
        <v>70</v>
      </c>
      <c r="F26" s="448" t="s">
        <v>443</v>
      </c>
      <c r="G26" s="124">
        <v>4.1999999999999997E-3</v>
      </c>
      <c r="H26" s="479" t="s">
        <v>977</v>
      </c>
      <c r="I26" s="542" t="s">
        <v>72</v>
      </c>
      <c r="J26" s="62" t="s">
        <v>205</v>
      </c>
      <c r="K26" s="451" t="s">
        <v>166</v>
      </c>
      <c r="L26" s="473"/>
      <c r="M26" s="63" t="s">
        <v>74</v>
      </c>
      <c r="N26" s="91">
        <v>5.0000000000000001E-3</v>
      </c>
      <c r="O26" s="604"/>
      <c r="P26" s="91">
        <v>5.0000000000000001E-3</v>
      </c>
      <c r="Q26" s="604"/>
      <c r="R26" s="91">
        <v>5.0000000000000001E-3</v>
      </c>
      <c r="S26" s="612"/>
      <c r="T26" s="91">
        <v>5.0000000000000001E-3</v>
      </c>
      <c r="U26" s="616"/>
      <c r="V26" s="95" t="str">
        <f>IF(O26,IF(O26&gt;=0.5%,100%,IF(AND(O26&gt;0.4%),79%,59%)),"-")</f>
        <v>-</v>
      </c>
      <c r="W26" s="95" t="str">
        <f>IF(Q26,IF(Q26&gt;=0.5%,100%,IF(AND(Q26&gt;0.4%),79%,59%)),"-")</f>
        <v>-</v>
      </c>
      <c r="X26" s="95" t="str">
        <f>IF(S26,IF(S26&gt;=0.5%,100%,IF(AND(S26&gt;0.4%),79%,59%)),"-")</f>
        <v>-</v>
      </c>
      <c r="Y26" s="95" t="str">
        <f>IF(U26,IF(U26&gt;=0.5%,100%,IF(AND(U26&gt;0.4%),79%,59%)),"-")</f>
        <v>-</v>
      </c>
      <c r="Z26" s="95" t="str">
        <f t="shared" si="4"/>
        <v>-</v>
      </c>
      <c r="AD26" s="101"/>
      <c r="AE26" s="647"/>
      <c r="AF26" s="195"/>
      <c r="AG26" s="227"/>
    </row>
    <row r="27" spans="1:33" ht="81.75" customHeight="1">
      <c r="A27" s="791" t="s">
        <v>127</v>
      </c>
      <c r="B27" s="832" t="s">
        <v>78</v>
      </c>
      <c r="C27" s="832" t="s">
        <v>79</v>
      </c>
      <c r="D27" s="832" t="s">
        <v>90</v>
      </c>
      <c r="E27" s="832" t="s">
        <v>91</v>
      </c>
      <c r="F27" s="832" t="s">
        <v>92</v>
      </c>
      <c r="G27" s="824">
        <v>0.3</v>
      </c>
      <c r="H27" s="830">
        <v>0.7</v>
      </c>
      <c r="I27" s="64" t="s">
        <v>195</v>
      </c>
      <c r="J27" s="64" t="s">
        <v>172</v>
      </c>
      <c r="K27" s="64" t="s">
        <v>195</v>
      </c>
      <c r="L27" s="473"/>
      <c r="M27" s="64" t="s">
        <v>130</v>
      </c>
      <c r="N27" s="92">
        <v>0</v>
      </c>
      <c r="O27" s="602"/>
      <c r="P27" s="92" t="s">
        <v>903</v>
      </c>
      <c r="Q27" s="607"/>
      <c r="R27" s="92">
        <v>0</v>
      </c>
      <c r="S27" s="602"/>
      <c r="T27" s="92" t="s">
        <v>903</v>
      </c>
      <c r="U27" s="617"/>
      <c r="V27" s="95" t="str">
        <f>IF(O27,IF(O27&gt;=90%,100%,59%),"-")</f>
        <v>-</v>
      </c>
      <c r="W27" s="95" t="str">
        <f>IF(Q27,IF(Q27&gt;=90%,100%,59%),"-")</f>
        <v>-</v>
      </c>
      <c r="X27" s="95" t="str">
        <f>IF(S27,IF(S27&gt;=90%,100%,59%),"-")</f>
        <v>-</v>
      </c>
      <c r="Y27" s="95" t="str">
        <f t="shared" ref="Y27" si="14">IF(R27,IF(R27&gt;=90%,100%,59%),"-")</f>
        <v>-</v>
      </c>
      <c r="Z27" s="95" t="str">
        <f t="shared" si="4"/>
        <v>-</v>
      </c>
      <c r="AD27" s="101"/>
      <c r="AE27" s="647"/>
      <c r="AF27" s="195"/>
      <c r="AG27" s="227"/>
    </row>
    <row r="28" spans="1:33" ht="80.25" customHeight="1">
      <c r="A28" s="809"/>
      <c r="B28" s="833"/>
      <c r="C28" s="833"/>
      <c r="D28" s="833"/>
      <c r="E28" s="833"/>
      <c r="F28" s="833"/>
      <c r="G28" s="825"/>
      <c r="H28" s="831"/>
      <c r="I28" s="64" t="s">
        <v>201</v>
      </c>
      <c r="J28" s="64" t="s">
        <v>202</v>
      </c>
      <c r="K28" s="64" t="s">
        <v>251</v>
      </c>
      <c r="L28" s="473"/>
      <c r="M28" s="64" t="s">
        <v>130</v>
      </c>
      <c r="N28" s="92">
        <v>0.8</v>
      </c>
      <c r="O28" s="602"/>
      <c r="P28" s="92">
        <v>0.8</v>
      </c>
      <c r="Q28" s="602"/>
      <c r="R28" s="92">
        <v>0.8</v>
      </c>
      <c r="S28" s="602"/>
      <c r="T28" s="92">
        <v>0.8</v>
      </c>
      <c r="U28" s="613"/>
      <c r="V28" s="95">
        <f t="shared" si="0"/>
        <v>0</v>
      </c>
      <c r="W28" s="95">
        <f t="shared" si="1"/>
        <v>0</v>
      </c>
      <c r="X28" s="95">
        <f t="shared" si="2"/>
        <v>0</v>
      </c>
      <c r="Y28" s="95">
        <f t="shared" si="3"/>
        <v>0</v>
      </c>
      <c r="Z28" s="95">
        <f t="shared" si="4"/>
        <v>0</v>
      </c>
      <c r="AD28" s="101"/>
      <c r="AE28" s="285"/>
      <c r="AF28" s="195"/>
      <c r="AG28" s="227"/>
    </row>
    <row r="29" spans="1:33" ht="99.75" customHeight="1">
      <c r="A29" s="791" t="s">
        <v>128</v>
      </c>
      <c r="B29" s="847" t="s">
        <v>444</v>
      </c>
      <c r="C29" s="847" t="s">
        <v>98</v>
      </c>
      <c r="D29" s="464" t="s">
        <v>99</v>
      </c>
      <c r="E29" s="464" t="s">
        <v>100</v>
      </c>
      <c r="F29" s="469" t="s">
        <v>101</v>
      </c>
      <c r="G29" s="470">
        <v>0.7</v>
      </c>
      <c r="H29" s="471">
        <v>0.8</v>
      </c>
      <c r="I29" s="468" t="s">
        <v>173</v>
      </c>
      <c r="J29" s="499" t="s">
        <v>908</v>
      </c>
      <c r="K29" s="499" t="s">
        <v>790</v>
      </c>
      <c r="L29" s="474"/>
      <c r="M29" s="468" t="s">
        <v>130</v>
      </c>
      <c r="N29" s="93">
        <v>0</v>
      </c>
      <c r="O29" s="605"/>
      <c r="P29" s="94">
        <v>0</v>
      </c>
      <c r="Q29" s="608"/>
      <c r="R29" s="94">
        <v>0</v>
      </c>
      <c r="S29" s="608"/>
      <c r="T29" s="94">
        <v>1</v>
      </c>
      <c r="U29" s="618"/>
      <c r="V29" s="95" t="str">
        <f>IFERROR((O29*100%)/N29,"-")</f>
        <v>-</v>
      </c>
      <c r="W29" s="95" t="str">
        <f>IFERROR((Q29*100%)/P29,"-")</f>
        <v>-</v>
      </c>
      <c r="X29" s="95" t="str">
        <f>IFERROR((S29*100%)/R29,"-")</f>
        <v>-</v>
      </c>
      <c r="Y29" s="95">
        <f>IFERROR((U29*100%)/T29,"-")</f>
        <v>0</v>
      </c>
      <c r="Z29" s="95">
        <f>IFERROR(AVERAGE(V29:Y29),"-")</f>
        <v>0</v>
      </c>
      <c r="AD29" s="101"/>
      <c r="AE29" s="647"/>
      <c r="AF29" s="195"/>
      <c r="AG29" s="227"/>
    </row>
    <row r="30" spans="1:33" ht="90.75" customHeight="1">
      <c r="A30" s="809"/>
      <c r="B30" s="848"/>
      <c r="C30" s="848"/>
      <c r="D30" s="464" t="s">
        <v>954</v>
      </c>
      <c r="E30" s="502" t="s">
        <v>956</v>
      </c>
      <c r="F30" s="469" t="s">
        <v>957</v>
      </c>
      <c r="G30" s="470">
        <v>0.8</v>
      </c>
      <c r="H30" s="503" t="s">
        <v>955</v>
      </c>
      <c r="I30" s="502" t="s">
        <v>957</v>
      </c>
      <c r="J30" s="499" t="s">
        <v>958</v>
      </c>
      <c r="K30" s="499" t="s">
        <v>959</v>
      </c>
      <c r="L30" s="449"/>
      <c r="M30" s="501" t="s">
        <v>130</v>
      </c>
      <c r="N30" s="93">
        <v>1</v>
      </c>
      <c r="O30" s="606"/>
      <c r="P30" s="94">
        <v>1</v>
      </c>
      <c r="Q30" s="608"/>
      <c r="R30" s="94">
        <v>1</v>
      </c>
      <c r="S30" s="608"/>
      <c r="T30" s="94">
        <v>1</v>
      </c>
      <c r="U30" s="618"/>
      <c r="V30" s="95">
        <f>IFERROR((O30*100%)/N30,"-")</f>
        <v>0</v>
      </c>
      <c r="W30" s="95">
        <f>IFERROR((Q30*100%)/P30,"-")</f>
        <v>0</v>
      </c>
      <c r="X30" s="95">
        <f>IFERROR((S30*100%)/R30,"-")</f>
        <v>0</v>
      </c>
      <c r="Y30" s="95">
        <f>IFERROR((U30*100%)/T30,"-")</f>
        <v>0</v>
      </c>
      <c r="Z30" s="95">
        <f>IFERROR(AVERAGE(V30:Y30),"-")</f>
        <v>0</v>
      </c>
      <c r="AD30" s="101"/>
      <c r="AE30" s="647"/>
      <c r="AF30" s="195"/>
      <c r="AG30" s="227"/>
    </row>
    <row r="31" spans="1:33" ht="45.6" customHeight="1">
      <c r="A31" s="827" t="s">
        <v>433</v>
      </c>
      <c r="B31" s="828"/>
      <c r="C31" s="828"/>
      <c r="D31" s="828"/>
      <c r="E31" s="828"/>
      <c r="F31" s="828"/>
      <c r="G31" s="828"/>
      <c r="H31" s="828"/>
      <c r="I31" s="828"/>
      <c r="J31" s="828"/>
      <c r="K31" s="828"/>
      <c r="L31" s="828"/>
      <c r="M31" s="829"/>
      <c r="N31" s="71"/>
      <c r="O31" s="71"/>
      <c r="P31" s="71"/>
      <c r="Q31" s="71"/>
      <c r="R31" s="71"/>
      <c r="S31" s="71"/>
      <c r="T31" s="71"/>
      <c r="U31" s="71"/>
      <c r="V31" s="40" t="str">
        <f t="shared" si="0"/>
        <v>-</v>
      </c>
      <c r="W31" s="40" t="str">
        <f t="shared" si="1"/>
        <v>-</v>
      </c>
      <c r="X31" s="40" t="str">
        <f t="shared" si="2"/>
        <v>-</v>
      </c>
      <c r="Y31" s="40" t="str">
        <f t="shared" si="2"/>
        <v>-</v>
      </c>
      <c r="Z31" s="72">
        <f>AVERAGE(Z4:Z30)</f>
        <v>0</v>
      </c>
      <c r="AD31" s="101"/>
      <c r="AE31" s="647"/>
      <c r="AF31" s="195"/>
      <c r="AG31" s="227"/>
    </row>
    <row r="32" spans="1:33" ht="39.75" customHeight="1">
      <c r="A32" s="810" t="s">
        <v>209</v>
      </c>
      <c r="B32" s="811"/>
      <c r="C32" s="811"/>
      <c r="D32" s="811"/>
      <c r="E32" s="811"/>
      <c r="F32" s="811"/>
      <c r="G32" s="811"/>
      <c r="H32" s="811"/>
      <c r="I32" s="811"/>
      <c r="J32" s="812"/>
      <c r="AD32" s="101"/>
      <c r="AE32" s="195"/>
      <c r="AF32" s="195"/>
      <c r="AG32" s="227"/>
    </row>
    <row r="33" spans="1:33" ht="15" customHeight="1">
      <c r="A33" s="795" t="s">
        <v>250</v>
      </c>
      <c r="B33" s="796"/>
      <c r="C33" s="796"/>
      <c r="D33" s="796"/>
      <c r="E33" s="796"/>
      <c r="F33" s="796"/>
      <c r="G33" s="796"/>
      <c r="H33" s="796"/>
      <c r="I33" s="796"/>
      <c r="J33" s="797"/>
      <c r="AD33" s="101"/>
      <c r="AE33" s="195"/>
      <c r="AF33" s="195"/>
      <c r="AG33" s="227"/>
    </row>
    <row r="34" spans="1:33">
      <c r="A34" s="798"/>
      <c r="B34" s="799"/>
      <c r="C34" s="799"/>
      <c r="D34" s="799"/>
      <c r="E34" s="799"/>
      <c r="F34" s="799"/>
      <c r="G34" s="799"/>
      <c r="H34" s="799"/>
      <c r="I34" s="799"/>
      <c r="J34" s="800"/>
      <c r="AD34" s="101"/>
      <c r="AE34" s="195"/>
      <c r="AF34" s="195"/>
      <c r="AG34" s="227"/>
    </row>
    <row r="35" spans="1:33">
      <c r="A35" s="801"/>
      <c r="B35" s="802"/>
      <c r="C35" s="802"/>
      <c r="D35" s="802"/>
      <c r="E35" s="802"/>
      <c r="F35" s="802"/>
      <c r="G35" s="802"/>
      <c r="H35" s="802"/>
      <c r="I35" s="802"/>
      <c r="J35" s="803"/>
      <c r="AD35" s="101"/>
      <c r="AE35" s="195"/>
      <c r="AF35" s="195"/>
      <c r="AG35" s="227"/>
    </row>
    <row r="36" spans="1:33">
      <c r="AD36" s="101"/>
      <c r="AE36" s="195"/>
      <c r="AF36" s="195"/>
      <c r="AG36" s="227"/>
    </row>
    <row r="37" spans="1:33" ht="67.5" customHeight="1">
      <c r="A37" s="793" t="s">
        <v>670</v>
      </c>
      <c r="B37" s="793" t="s">
        <v>668</v>
      </c>
      <c r="C37" s="793" t="s">
        <v>340</v>
      </c>
      <c r="D37" s="793" t="s">
        <v>0</v>
      </c>
      <c r="E37" s="793" t="s">
        <v>654</v>
      </c>
      <c r="F37" s="793" t="s">
        <v>914</v>
      </c>
      <c r="G37" s="793" t="s">
        <v>1</v>
      </c>
      <c r="H37" s="793" t="s">
        <v>645</v>
      </c>
      <c r="I37" s="793" t="s">
        <v>125</v>
      </c>
      <c r="J37" s="793" t="s">
        <v>812</v>
      </c>
      <c r="K37" s="793" t="s">
        <v>805</v>
      </c>
      <c r="L37" s="838" t="s">
        <v>432</v>
      </c>
      <c r="M37" s="793" t="s">
        <v>2</v>
      </c>
      <c r="N37" s="793" t="s">
        <v>210</v>
      </c>
      <c r="O37" s="793" t="s">
        <v>645</v>
      </c>
      <c r="P37" s="815" t="s">
        <v>3</v>
      </c>
      <c r="Q37" s="816"/>
      <c r="R37" s="816"/>
      <c r="S37" s="816"/>
      <c r="T37" s="816"/>
      <c r="U37" s="816"/>
      <c r="V37" s="816"/>
      <c r="W37" s="73"/>
      <c r="X37" s="818" t="s">
        <v>1007</v>
      </c>
      <c r="Y37" s="819"/>
      <c r="Z37" s="819"/>
      <c r="AA37" s="819"/>
      <c r="AB37" s="820"/>
      <c r="AD37" s="101"/>
      <c r="AE37" s="195"/>
      <c r="AF37" s="195"/>
      <c r="AG37" s="227"/>
    </row>
    <row r="38" spans="1:33" ht="60" customHeight="1">
      <c r="A38" s="794"/>
      <c r="B38" s="794"/>
      <c r="C38" s="794"/>
      <c r="D38" s="794"/>
      <c r="E38" s="794"/>
      <c r="F38" s="794"/>
      <c r="G38" s="794"/>
      <c r="H38" s="794"/>
      <c r="I38" s="794"/>
      <c r="J38" s="794"/>
      <c r="K38" s="794"/>
      <c r="L38" s="839"/>
      <c r="M38" s="794"/>
      <c r="N38" s="794"/>
      <c r="O38" s="794"/>
      <c r="P38" s="450" t="s">
        <v>143</v>
      </c>
      <c r="Q38" s="450" t="s">
        <v>145</v>
      </c>
      <c r="R38" s="450" t="s">
        <v>144</v>
      </c>
      <c r="S38" s="450" t="s">
        <v>146</v>
      </c>
      <c r="T38" s="450" t="s">
        <v>147</v>
      </c>
      <c r="U38" s="450" t="s">
        <v>148</v>
      </c>
      <c r="V38" s="450" t="s">
        <v>149</v>
      </c>
      <c r="W38" s="450" t="s">
        <v>150</v>
      </c>
      <c r="X38" s="450" t="s">
        <v>453</v>
      </c>
      <c r="Y38" s="450" t="s">
        <v>454</v>
      </c>
      <c r="Z38" s="450" t="s">
        <v>455</v>
      </c>
      <c r="AA38" s="38" t="s">
        <v>456</v>
      </c>
      <c r="AB38" s="569" t="s">
        <v>457</v>
      </c>
      <c r="AD38" s="101"/>
      <c r="AE38" s="195"/>
      <c r="AF38" s="195"/>
      <c r="AG38" s="227"/>
    </row>
    <row r="39" spans="1:33" ht="101.25" customHeight="1">
      <c r="A39" s="791" t="s">
        <v>127</v>
      </c>
      <c r="B39" s="782" t="s">
        <v>78</v>
      </c>
      <c r="C39" s="782" t="s">
        <v>79</v>
      </c>
      <c r="D39" s="782" t="s">
        <v>253</v>
      </c>
      <c r="E39" s="782" t="s">
        <v>91</v>
      </c>
      <c r="F39" s="782" t="s">
        <v>92</v>
      </c>
      <c r="G39" s="841">
        <v>0.3</v>
      </c>
      <c r="H39" s="841">
        <v>0.7</v>
      </c>
      <c r="I39" s="782" t="s">
        <v>887</v>
      </c>
      <c r="J39" s="544" t="s">
        <v>544</v>
      </c>
      <c r="K39" s="544" t="s">
        <v>831</v>
      </c>
      <c r="L39" s="839"/>
      <c r="M39" s="74" t="s">
        <v>9</v>
      </c>
      <c r="N39" s="75">
        <v>0.95</v>
      </c>
      <c r="O39" s="76">
        <v>1</v>
      </c>
      <c r="P39" s="302">
        <v>1</v>
      </c>
      <c r="Q39" s="222"/>
      <c r="R39" s="302">
        <v>1</v>
      </c>
      <c r="S39" s="222"/>
      <c r="T39" s="302">
        <v>1</v>
      </c>
      <c r="U39" s="222"/>
      <c r="V39" s="302">
        <v>1</v>
      </c>
      <c r="W39" s="336"/>
      <c r="X39" s="40">
        <f>IFERROR((Q39*100%)/P39,"-")</f>
        <v>0</v>
      </c>
      <c r="Y39" s="40">
        <f>IFERROR((S39*100%)/R39,"-")</f>
        <v>0</v>
      </c>
      <c r="Z39" s="40">
        <f>IFERROR((U39*100%)/T39,"-")</f>
        <v>0</v>
      </c>
      <c r="AA39" s="40">
        <f>IFERROR((W39*100%)/V39,"-")</f>
        <v>0</v>
      </c>
      <c r="AB39" s="648">
        <f>IFERROR(AVERAGE(X39:AA39),"-")</f>
        <v>0</v>
      </c>
      <c r="AD39" s="101"/>
      <c r="AE39" s="195"/>
      <c r="AF39" s="195"/>
      <c r="AG39" s="652"/>
    </row>
    <row r="40" spans="1:33" ht="99.75" customHeight="1">
      <c r="A40" s="792"/>
      <c r="B40" s="783"/>
      <c r="C40" s="783"/>
      <c r="D40" s="783"/>
      <c r="E40" s="783"/>
      <c r="F40" s="783"/>
      <c r="G40" s="842"/>
      <c r="H40" s="842"/>
      <c r="I40" s="783"/>
      <c r="J40" s="544" t="s">
        <v>545</v>
      </c>
      <c r="K40" s="544" t="s">
        <v>833</v>
      </c>
      <c r="L40" s="839"/>
      <c r="M40" s="74" t="s">
        <v>9</v>
      </c>
      <c r="N40" s="75">
        <v>0.5</v>
      </c>
      <c r="O40" s="76">
        <v>1</v>
      </c>
      <c r="P40" s="302">
        <v>1</v>
      </c>
      <c r="Q40" s="222"/>
      <c r="R40" s="302">
        <v>1</v>
      </c>
      <c r="S40" s="222"/>
      <c r="T40" s="302">
        <v>1</v>
      </c>
      <c r="U40" s="222"/>
      <c r="V40" s="302">
        <v>1</v>
      </c>
      <c r="W40" s="332"/>
      <c r="X40" s="40">
        <f t="shared" ref="X40:X42" si="15">IFERROR((Q40*100%)/P40,"-")</f>
        <v>0</v>
      </c>
      <c r="Y40" s="40">
        <f t="shared" ref="Y40:Y42" si="16">IFERROR((S40*100%)/R40,"-")</f>
        <v>0</v>
      </c>
      <c r="Z40" s="40">
        <f t="shared" ref="Z40:Z42" si="17">IFERROR((U40*100%)/T40,"-")</f>
        <v>0</v>
      </c>
      <c r="AA40" s="40">
        <f t="shared" ref="AA40:AA42" si="18">IFERROR((W40*100%)/V40,"-")</f>
        <v>0</v>
      </c>
      <c r="AB40" s="648">
        <f t="shared" ref="AB40:AB42" si="19">IFERROR(AVERAGE(X40:AA40),"-")</f>
        <v>0</v>
      </c>
      <c r="AD40" s="101"/>
      <c r="AE40" s="195"/>
      <c r="AF40" s="195"/>
      <c r="AG40" s="652"/>
    </row>
    <row r="41" spans="1:33" ht="64.5" customHeight="1">
      <c r="A41" s="792"/>
      <c r="B41" s="783"/>
      <c r="C41" s="783"/>
      <c r="D41" s="783"/>
      <c r="E41" s="783"/>
      <c r="F41" s="783"/>
      <c r="G41" s="842"/>
      <c r="H41" s="842"/>
      <c r="I41" s="783"/>
      <c r="J41" s="544" t="s">
        <v>546</v>
      </c>
      <c r="K41" s="544" t="s">
        <v>548</v>
      </c>
      <c r="L41" s="839"/>
      <c r="M41" s="74" t="s">
        <v>9</v>
      </c>
      <c r="N41" s="76" t="s">
        <v>549</v>
      </c>
      <c r="O41" s="80" t="s">
        <v>549</v>
      </c>
      <c r="P41" s="302">
        <v>1</v>
      </c>
      <c r="Q41" s="222"/>
      <c r="R41" s="302">
        <v>1</v>
      </c>
      <c r="S41" s="222"/>
      <c r="T41" s="302">
        <v>1</v>
      </c>
      <c r="U41" s="222"/>
      <c r="V41" s="302">
        <v>1</v>
      </c>
      <c r="W41" s="332"/>
      <c r="X41" s="40">
        <f t="shared" si="15"/>
        <v>0</v>
      </c>
      <c r="Y41" s="40">
        <f t="shared" si="16"/>
        <v>0</v>
      </c>
      <c r="Z41" s="40">
        <f t="shared" si="17"/>
        <v>0</v>
      </c>
      <c r="AA41" s="40">
        <f t="shared" si="18"/>
        <v>0</v>
      </c>
      <c r="AB41" s="648">
        <f t="shared" si="19"/>
        <v>0</v>
      </c>
      <c r="AD41" s="101"/>
      <c r="AE41" s="195"/>
      <c r="AF41" s="195"/>
      <c r="AG41" s="652"/>
    </row>
    <row r="42" spans="1:33" ht="75.75" customHeight="1">
      <c r="A42" s="792"/>
      <c r="B42" s="784"/>
      <c r="C42" s="784"/>
      <c r="D42" s="784"/>
      <c r="E42" s="784"/>
      <c r="F42" s="784"/>
      <c r="G42" s="843"/>
      <c r="H42" s="843"/>
      <c r="I42" s="784"/>
      <c r="J42" s="544" t="s">
        <v>547</v>
      </c>
      <c r="K42" s="544" t="s">
        <v>834</v>
      </c>
      <c r="L42" s="840"/>
      <c r="M42" s="74" t="s">
        <v>9</v>
      </c>
      <c r="N42" s="75">
        <v>0.92</v>
      </c>
      <c r="O42" s="80">
        <v>1</v>
      </c>
      <c r="P42" s="302">
        <v>1</v>
      </c>
      <c r="Q42" s="222"/>
      <c r="R42" s="302">
        <v>1</v>
      </c>
      <c r="S42" s="222"/>
      <c r="T42" s="302">
        <v>1</v>
      </c>
      <c r="U42" s="222"/>
      <c r="V42" s="302">
        <v>1</v>
      </c>
      <c r="W42" s="332"/>
      <c r="X42" s="40">
        <f t="shared" si="15"/>
        <v>0</v>
      </c>
      <c r="Y42" s="40">
        <f t="shared" si="16"/>
        <v>0</v>
      </c>
      <c r="Z42" s="40">
        <f t="shared" si="17"/>
        <v>0</v>
      </c>
      <c r="AA42" s="40">
        <f t="shared" si="18"/>
        <v>0</v>
      </c>
      <c r="AB42" s="648">
        <f t="shared" si="19"/>
        <v>0</v>
      </c>
      <c r="AD42" s="101"/>
      <c r="AE42" s="285"/>
      <c r="AF42" s="195"/>
      <c r="AG42" s="652"/>
    </row>
    <row r="43" spans="1:33" ht="50.25" customHeight="1">
      <c r="J43" s="836" t="s">
        <v>539</v>
      </c>
      <c r="K43" s="837"/>
      <c r="L43" s="837"/>
      <c r="M43" s="837"/>
      <c r="N43" s="837"/>
      <c r="O43" s="837"/>
      <c r="P43" s="81"/>
      <c r="Q43" s="81"/>
      <c r="R43" s="81"/>
      <c r="S43" s="81"/>
      <c r="T43" s="81"/>
      <c r="U43" s="81"/>
      <c r="V43" s="81"/>
      <c r="W43" s="81"/>
      <c r="X43" s="82">
        <f>AVERAGE(X39:X42)</f>
        <v>0</v>
      </c>
      <c r="Y43" s="82">
        <f t="shared" ref="Y43:AA43" si="20">AVERAGE(Y39:Y42)</f>
        <v>0</v>
      </c>
      <c r="Z43" s="82">
        <f t="shared" si="20"/>
        <v>0</v>
      </c>
      <c r="AA43" s="82">
        <f t="shared" si="20"/>
        <v>0</v>
      </c>
      <c r="AB43" s="649">
        <f>AVERAGE(AB39:AB42)</f>
        <v>0</v>
      </c>
      <c r="AD43" s="101"/>
      <c r="AE43" s="195"/>
      <c r="AF43" s="195"/>
      <c r="AG43" s="227"/>
    </row>
  </sheetData>
  <mergeCells count="87">
    <mergeCell ref="AE2:AG2"/>
    <mergeCell ref="X37:AB37"/>
    <mergeCell ref="F6:F7"/>
    <mergeCell ref="A29:A30"/>
    <mergeCell ref="C29:C30"/>
    <mergeCell ref="B29:B30"/>
    <mergeCell ref="I8:I9"/>
    <mergeCell ref="F8:F9"/>
    <mergeCell ref="G8:G9"/>
    <mergeCell ref="H8:H9"/>
    <mergeCell ref="H24:H25"/>
    <mergeCell ref="I24:I25"/>
    <mergeCell ref="C4:C17"/>
    <mergeCell ref="D4:D17"/>
    <mergeCell ref="E8:E9"/>
    <mergeCell ref="E4:E5"/>
    <mergeCell ref="I39:I42"/>
    <mergeCell ref="I37:I38"/>
    <mergeCell ref="G37:G38"/>
    <mergeCell ref="G39:G42"/>
    <mergeCell ref="M37:M38"/>
    <mergeCell ref="H39:H42"/>
    <mergeCell ref="H37:H38"/>
    <mergeCell ref="J43:O43"/>
    <mergeCell ref="J37:J38"/>
    <mergeCell ref="K37:K38"/>
    <mergeCell ref="L37:L42"/>
    <mergeCell ref="O37:O38"/>
    <mergeCell ref="N37:N38"/>
    <mergeCell ref="A1:D1"/>
    <mergeCell ref="A31:M31"/>
    <mergeCell ref="H27:H28"/>
    <mergeCell ref="I2:I3"/>
    <mergeCell ref="A27:A28"/>
    <mergeCell ref="B27:B28"/>
    <mergeCell ref="C27:C28"/>
    <mergeCell ref="D27:D28"/>
    <mergeCell ref="E27:E28"/>
    <mergeCell ref="J2:J3"/>
    <mergeCell ref="E24:E25"/>
    <mergeCell ref="F2:F3"/>
    <mergeCell ref="F24:F25"/>
    <mergeCell ref="G24:G25"/>
    <mergeCell ref="F27:F28"/>
    <mergeCell ref="E2:E3"/>
    <mergeCell ref="P37:V37"/>
    <mergeCell ref="N2:T2"/>
    <mergeCell ref="V2:Z2"/>
    <mergeCell ref="G6:G7"/>
    <mergeCell ref="G4:G5"/>
    <mergeCell ref="H4:H5"/>
    <mergeCell ref="I4:I5"/>
    <mergeCell ref="I6:I7"/>
    <mergeCell ref="G2:G3"/>
    <mergeCell ref="G27:G28"/>
    <mergeCell ref="M2:M3"/>
    <mergeCell ref="K2:K3"/>
    <mergeCell ref="H2:H3"/>
    <mergeCell ref="A2:A3"/>
    <mergeCell ref="B2:B3"/>
    <mergeCell ref="C2:C3"/>
    <mergeCell ref="D2:D3"/>
    <mergeCell ref="A33:J35"/>
    <mergeCell ref="E6:E7"/>
    <mergeCell ref="E16:E17"/>
    <mergeCell ref="D18:D22"/>
    <mergeCell ref="C24:C25"/>
    <mergeCell ref="D24:D25"/>
    <mergeCell ref="A4:A17"/>
    <mergeCell ref="B4:B17"/>
    <mergeCell ref="A32:J32"/>
    <mergeCell ref="F4:F5"/>
    <mergeCell ref="E39:E42"/>
    <mergeCell ref="F39:F42"/>
    <mergeCell ref="A18:A25"/>
    <mergeCell ref="B18:B25"/>
    <mergeCell ref="C18:C22"/>
    <mergeCell ref="A39:A42"/>
    <mergeCell ref="B39:B42"/>
    <mergeCell ref="C39:C42"/>
    <mergeCell ref="D39:D42"/>
    <mergeCell ref="A37:A38"/>
    <mergeCell ref="B37:B38"/>
    <mergeCell ref="C37:C38"/>
    <mergeCell ref="D37:D38"/>
    <mergeCell ref="E37:E38"/>
    <mergeCell ref="F37:F38"/>
  </mergeCells>
  <conditionalFormatting sqref="X39:AB42 V4:Z31">
    <cfRule type="cellIs" dxfId="2494" priority="409" operator="lessThan">
      <formula>0.6</formula>
    </cfRule>
    <cfRule type="cellIs" dxfId="2493" priority="410" operator="between">
      <formula>60%</formula>
      <formula>79%</formula>
    </cfRule>
    <cfRule type="cellIs" dxfId="2492" priority="411" operator="between">
      <formula>80%</formula>
      <formula>100%</formula>
    </cfRule>
  </conditionalFormatting>
  <conditionalFormatting sqref="V26:Z26">
    <cfRule type="cellIs" dxfId="2491" priority="400" operator="lessThan">
      <formula>0.6</formula>
    </cfRule>
    <cfRule type="cellIs" dxfId="2490" priority="401" operator="between">
      <formula>60%</formula>
      <formula>79%</formula>
    </cfRule>
    <cfRule type="cellIs" dxfId="2489" priority="402" operator="between">
      <formula>80%</formula>
      <formula>100%</formula>
    </cfRule>
  </conditionalFormatting>
  <conditionalFormatting sqref="X26">
    <cfRule type="cellIs" dxfId="2488" priority="397" operator="lessThan">
      <formula>0.6</formula>
    </cfRule>
    <cfRule type="cellIs" dxfId="2487" priority="398" operator="between">
      <formula>60%</formula>
      <formula>79%</formula>
    </cfRule>
    <cfRule type="cellIs" dxfId="2486" priority="399" operator="between">
      <formula>80%</formula>
      <formula>100%</formula>
    </cfRule>
  </conditionalFormatting>
  <conditionalFormatting sqref="X26">
    <cfRule type="cellIs" dxfId="2485" priority="394" operator="lessThan">
      <formula>0.6</formula>
    </cfRule>
    <cfRule type="cellIs" dxfId="2484" priority="395" operator="between">
      <formula>60%</formula>
      <formula>79%</formula>
    </cfRule>
    <cfRule type="cellIs" dxfId="2483" priority="396" operator="between">
      <formula>80%</formula>
      <formula>100%</formula>
    </cfRule>
  </conditionalFormatting>
  <conditionalFormatting sqref="X26">
    <cfRule type="cellIs" dxfId="2482" priority="391" operator="lessThan">
      <formula>0.6</formula>
    </cfRule>
    <cfRule type="cellIs" dxfId="2481" priority="392" operator="between">
      <formula>60%</formula>
      <formula>79%</formula>
    </cfRule>
    <cfRule type="cellIs" dxfId="2480" priority="393" operator="between">
      <formula>80%</formula>
      <formula>100%</formula>
    </cfRule>
  </conditionalFormatting>
  <conditionalFormatting sqref="X26">
    <cfRule type="cellIs" dxfId="2479" priority="388" operator="lessThan">
      <formula>0.6</formula>
    </cfRule>
    <cfRule type="cellIs" dxfId="2478" priority="389" operator="between">
      <formula>60%</formula>
      <formula>79%</formula>
    </cfRule>
    <cfRule type="cellIs" dxfId="2477" priority="390" operator="between">
      <formula>80%</formula>
      <formula>100%</formula>
    </cfRule>
  </conditionalFormatting>
  <conditionalFormatting sqref="X26">
    <cfRule type="cellIs" dxfId="2476" priority="385" operator="lessThan">
      <formula>0.6</formula>
    </cfRule>
    <cfRule type="cellIs" dxfId="2475" priority="386" operator="between">
      <formula>60%</formula>
      <formula>79%</formula>
    </cfRule>
    <cfRule type="cellIs" dxfId="2474" priority="387" operator="between">
      <formula>80%</formula>
      <formula>100%</formula>
    </cfRule>
  </conditionalFormatting>
  <conditionalFormatting sqref="X26">
    <cfRule type="cellIs" dxfId="2473" priority="382" operator="lessThan">
      <formula>0.6</formula>
    </cfRule>
    <cfRule type="cellIs" dxfId="2472" priority="383" operator="between">
      <formula>60%</formula>
      <formula>79%</formula>
    </cfRule>
    <cfRule type="cellIs" dxfId="2471" priority="384" operator="between">
      <formula>80%</formula>
      <formula>100%</formula>
    </cfRule>
  </conditionalFormatting>
  <conditionalFormatting sqref="X26">
    <cfRule type="cellIs" dxfId="2470" priority="379" operator="lessThan">
      <formula>0.6</formula>
    </cfRule>
    <cfRule type="cellIs" dxfId="2469" priority="380" operator="between">
      <formula>60%</formula>
      <formula>79%</formula>
    </cfRule>
    <cfRule type="cellIs" dxfId="2468" priority="381" operator="between">
      <formula>80%</formula>
      <formula>100%</formula>
    </cfRule>
  </conditionalFormatting>
  <conditionalFormatting sqref="X26">
    <cfRule type="cellIs" dxfId="2467" priority="376" operator="lessThan">
      <formula>0.6</formula>
    </cfRule>
    <cfRule type="cellIs" dxfId="2466" priority="377" operator="between">
      <formula>60%</formula>
      <formula>79%</formula>
    </cfRule>
    <cfRule type="cellIs" dxfId="2465" priority="378" operator="between">
      <formula>80%</formula>
      <formula>100%</formula>
    </cfRule>
  </conditionalFormatting>
  <conditionalFormatting sqref="X26">
    <cfRule type="cellIs" dxfId="2464" priority="373" operator="lessThan">
      <formula>0.6</formula>
    </cfRule>
    <cfRule type="cellIs" dxfId="2463" priority="374" operator="between">
      <formula>60%</formula>
      <formula>79%</formula>
    </cfRule>
    <cfRule type="cellIs" dxfId="2462" priority="375" operator="between">
      <formula>80%</formula>
      <formula>100%</formula>
    </cfRule>
  </conditionalFormatting>
  <conditionalFormatting sqref="X26">
    <cfRule type="cellIs" dxfId="2461" priority="370" operator="lessThan">
      <formula>0.6</formula>
    </cfRule>
    <cfRule type="cellIs" dxfId="2460" priority="371" operator="between">
      <formula>60%</formula>
      <formula>79%</formula>
    </cfRule>
    <cfRule type="cellIs" dxfId="2459" priority="372" operator="between">
      <formula>80%</formula>
      <formula>100%</formula>
    </cfRule>
  </conditionalFormatting>
  <conditionalFormatting sqref="X26">
    <cfRule type="cellIs" dxfId="2458" priority="367" operator="lessThan">
      <formula>0.6</formula>
    </cfRule>
    <cfRule type="cellIs" dxfId="2457" priority="368" operator="between">
      <formula>60%</formula>
      <formula>79%</formula>
    </cfRule>
    <cfRule type="cellIs" dxfId="2456" priority="369" operator="between">
      <formula>80%</formula>
      <formula>100%</formula>
    </cfRule>
  </conditionalFormatting>
  <conditionalFormatting sqref="X26">
    <cfRule type="cellIs" dxfId="2455" priority="364" operator="lessThan">
      <formula>0.6</formula>
    </cfRule>
    <cfRule type="cellIs" dxfId="2454" priority="365" operator="between">
      <formula>60%</formula>
      <formula>79%</formula>
    </cfRule>
    <cfRule type="cellIs" dxfId="2453" priority="366" operator="between">
      <formula>80%</formula>
      <formula>100%</formula>
    </cfRule>
  </conditionalFormatting>
  <conditionalFormatting sqref="X26">
    <cfRule type="cellIs" dxfId="2452" priority="361" operator="lessThan">
      <formula>0.6</formula>
    </cfRule>
    <cfRule type="cellIs" dxfId="2451" priority="362" operator="between">
      <formula>60%</formula>
      <formula>79%</formula>
    </cfRule>
    <cfRule type="cellIs" dxfId="2450" priority="363" operator="between">
      <formula>80%</formula>
      <formula>100%</formula>
    </cfRule>
  </conditionalFormatting>
  <conditionalFormatting sqref="X26">
    <cfRule type="cellIs" dxfId="2449" priority="358" operator="lessThan">
      <formula>0.6</formula>
    </cfRule>
    <cfRule type="cellIs" dxfId="2448" priority="359" operator="between">
      <formula>60%</formula>
      <formula>79%</formula>
    </cfRule>
    <cfRule type="cellIs" dxfId="2447" priority="360" operator="between">
      <formula>80%</formula>
      <formula>100%</formula>
    </cfRule>
  </conditionalFormatting>
  <conditionalFormatting sqref="X26">
    <cfRule type="cellIs" dxfId="2446" priority="355" operator="lessThan">
      <formula>0.6</formula>
    </cfRule>
    <cfRule type="cellIs" dxfId="2445" priority="356" operator="between">
      <formula>60%</formula>
      <formula>79%</formula>
    </cfRule>
    <cfRule type="cellIs" dxfId="2444" priority="357" operator="between">
      <formula>80%</formula>
      <formula>100%</formula>
    </cfRule>
  </conditionalFormatting>
  <conditionalFormatting sqref="X26">
    <cfRule type="cellIs" dxfId="2443" priority="352" operator="lessThan">
      <formula>0.6</formula>
    </cfRule>
    <cfRule type="cellIs" dxfId="2442" priority="353" operator="between">
      <formula>60%</formula>
      <formula>79%</formula>
    </cfRule>
    <cfRule type="cellIs" dxfId="2441" priority="354" operator="between">
      <formula>80%</formula>
      <formula>100%</formula>
    </cfRule>
  </conditionalFormatting>
  <conditionalFormatting sqref="X26">
    <cfRule type="cellIs" dxfId="2440" priority="349" operator="lessThan">
      <formula>0.6</formula>
    </cfRule>
    <cfRule type="cellIs" dxfId="2439" priority="350" operator="between">
      <formula>60%</formula>
      <formula>79%</formula>
    </cfRule>
    <cfRule type="cellIs" dxfId="2438" priority="351" operator="between">
      <formula>80%</formula>
      <formula>100%</formula>
    </cfRule>
  </conditionalFormatting>
  <conditionalFormatting sqref="X26">
    <cfRule type="cellIs" dxfId="2437" priority="346" operator="lessThan">
      <formula>0.6</formula>
    </cfRule>
    <cfRule type="cellIs" dxfId="2436" priority="347" operator="between">
      <formula>60%</formula>
      <formula>79%</formula>
    </cfRule>
    <cfRule type="cellIs" dxfId="2435" priority="348" operator="between">
      <formula>80%</formula>
      <formula>100%</formula>
    </cfRule>
  </conditionalFormatting>
  <conditionalFormatting sqref="X26">
    <cfRule type="cellIs" dxfId="2434" priority="343" operator="lessThan">
      <formula>0.6</formula>
    </cfRule>
    <cfRule type="cellIs" dxfId="2433" priority="344" operator="between">
      <formula>60%</formula>
      <formula>79%</formula>
    </cfRule>
    <cfRule type="cellIs" dxfId="2432" priority="345" operator="between">
      <formula>80%</formula>
      <formula>100%</formula>
    </cfRule>
  </conditionalFormatting>
  <conditionalFormatting sqref="X26">
    <cfRule type="cellIs" dxfId="2431" priority="340" operator="lessThan">
      <formula>0.6</formula>
    </cfRule>
    <cfRule type="cellIs" dxfId="2430" priority="341" operator="between">
      <formula>60%</formula>
      <formula>79%</formula>
    </cfRule>
    <cfRule type="cellIs" dxfId="2429" priority="342" operator="between">
      <formula>80%</formula>
      <formula>100%</formula>
    </cfRule>
  </conditionalFormatting>
  <conditionalFormatting sqref="X26">
    <cfRule type="cellIs" dxfId="2428" priority="337" operator="lessThan">
      <formula>0.6</formula>
    </cfRule>
    <cfRule type="cellIs" dxfId="2427" priority="338" operator="between">
      <formula>60%</formula>
      <formula>79%</formula>
    </cfRule>
    <cfRule type="cellIs" dxfId="2426" priority="339" operator="between">
      <formula>80%</formula>
      <formula>100%</formula>
    </cfRule>
  </conditionalFormatting>
  <conditionalFormatting sqref="X26">
    <cfRule type="cellIs" dxfId="2425" priority="334" operator="lessThan">
      <formula>0.6</formula>
    </cfRule>
    <cfRule type="cellIs" dxfId="2424" priority="335" operator="between">
      <formula>60%</formula>
      <formula>79%</formula>
    </cfRule>
    <cfRule type="cellIs" dxfId="2423" priority="336" operator="between">
      <formula>80%</formula>
      <formula>100%</formula>
    </cfRule>
  </conditionalFormatting>
  <conditionalFormatting sqref="X26">
    <cfRule type="cellIs" dxfId="2422" priority="331" operator="lessThan">
      <formula>0.6</formula>
    </cfRule>
    <cfRule type="cellIs" dxfId="2421" priority="332" operator="between">
      <formula>60%</formula>
      <formula>79%</formula>
    </cfRule>
    <cfRule type="cellIs" dxfId="2420" priority="333" operator="between">
      <formula>80%</formula>
      <formula>100%</formula>
    </cfRule>
  </conditionalFormatting>
  <conditionalFormatting sqref="X26">
    <cfRule type="cellIs" dxfId="2419" priority="328" operator="lessThan">
      <formula>0.6</formula>
    </cfRule>
    <cfRule type="cellIs" dxfId="2418" priority="329" operator="between">
      <formula>60%</formula>
      <formula>79%</formula>
    </cfRule>
    <cfRule type="cellIs" dxfId="2417" priority="330" operator="between">
      <formula>80%</formula>
      <formula>100%</formula>
    </cfRule>
  </conditionalFormatting>
  <conditionalFormatting sqref="X26">
    <cfRule type="cellIs" dxfId="2416" priority="325" operator="lessThan">
      <formula>0.6</formula>
    </cfRule>
    <cfRule type="cellIs" dxfId="2415" priority="326" operator="between">
      <formula>60%</formula>
      <formula>79%</formula>
    </cfRule>
    <cfRule type="cellIs" dxfId="2414" priority="327" operator="between">
      <formula>80%</formula>
      <formula>100%</formula>
    </cfRule>
  </conditionalFormatting>
  <conditionalFormatting sqref="X26">
    <cfRule type="cellIs" dxfId="2413" priority="322" operator="lessThan">
      <formula>0.6</formula>
    </cfRule>
    <cfRule type="cellIs" dxfId="2412" priority="323" operator="between">
      <formula>60%</formula>
      <formula>79%</formula>
    </cfRule>
    <cfRule type="cellIs" dxfId="2411" priority="324" operator="between">
      <formula>80%</formula>
      <formula>100%</formula>
    </cfRule>
  </conditionalFormatting>
  <conditionalFormatting sqref="X26">
    <cfRule type="cellIs" dxfId="2410" priority="319" operator="lessThan">
      <formula>0.6</formula>
    </cfRule>
    <cfRule type="cellIs" dxfId="2409" priority="320" operator="between">
      <formula>60%</formula>
      <formula>79%</formula>
    </cfRule>
    <cfRule type="cellIs" dxfId="2408" priority="321" operator="between">
      <formula>80%</formula>
      <formula>100%</formula>
    </cfRule>
  </conditionalFormatting>
  <conditionalFormatting sqref="X26">
    <cfRule type="cellIs" dxfId="2407" priority="316" operator="lessThan">
      <formula>0.6</formula>
    </cfRule>
    <cfRule type="cellIs" dxfId="2406" priority="317" operator="between">
      <formula>60%</formula>
      <formula>79%</formula>
    </cfRule>
    <cfRule type="cellIs" dxfId="2405" priority="318" operator="between">
      <formula>80%</formula>
      <formula>100%</formula>
    </cfRule>
  </conditionalFormatting>
  <conditionalFormatting sqref="X26">
    <cfRule type="cellIs" dxfId="2404" priority="313" operator="lessThan">
      <formula>0.6</formula>
    </cfRule>
    <cfRule type="cellIs" dxfId="2403" priority="314" operator="between">
      <formula>60%</formula>
      <formula>79%</formula>
    </cfRule>
    <cfRule type="cellIs" dxfId="2402" priority="315" operator="between">
      <formula>80%</formula>
      <formula>100%</formula>
    </cfRule>
  </conditionalFormatting>
  <conditionalFormatting sqref="X26">
    <cfRule type="cellIs" dxfId="2401" priority="310" operator="lessThan">
      <formula>0.6</formula>
    </cfRule>
    <cfRule type="cellIs" dxfId="2400" priority="311" operator="between">
      <formula>60%</formula>
      <formula>79%</formula>
    </cfRule>
    <cfRule type="cellIs" dxfId="2399" priority="312" operator="between">
      <formula>80%</formula>
      <formula>100%</formula>
    </cfRule>
  </conditionalFormatting>
  <conditionalFormatting sqref="X26">
    <cfRule type="cellIs" dxfId="2398" priority="307" operator="lessThan">
      <formula>0.6</formula>
    </cfRule>
    <cfRule type="cellIs" dxfId="2397" priority="308" operator="between">
      <formula>60%</formula>
      <formula>79%</formula>
    </cfRule>
    <cfRule type="cellIs" dxfId="2396" priority="309" operator="between">
      <formula>80%</formula>
      <formula>100%</formula>
    </cfRule>
  </conditionalFormatting>
  <conditionalFormatting sqref="X26">
    <cfRule type="cellIs" dxfId="2395" priority="304" operator="lessThan">
      <formula>0.6</formula>
    </cfRule>
    <cfRule type="cellIs" dxfId="2394" priority="305" operator="between">
      <formula>60%</formula>
      <formula>79%</formula>
    </cfRule>
    <cfRule type="cellIs" dxfId="2393" priority="306" operator="between">
      <formula>80%</formula>
      <formula>100%</formula>
    </cfRule>
  </conditionalFormatting>
  <conditionalFormatting sqref="X26">
    <cfRule type="cellIs" dxfId="2392" priority="301" operator="lessThan">
      <formula>0.6</formula>
    </cfRule>
    <cfRule type="cellIs" dxfId="2391" priority="302" operator="between">
      <formula>60%</formula>
      <formula>79%</formula>
    </cfRule>
    <cfRule type="cellIs" dxfId="2390" priority="303" operator="between">
      <formula>80%</formula>
      <formula>100%</formula>
    </cfRule>
  </conditionalFormatting>
  <conditionalFormatting sqref="X26">
    <cfRule type="cellIs" dxfId="2389" priority="298" operator="lessThan">
      <formula>0.6</formula>
    </cfRule>
    <cfRule type="cellIs" dxfId="2388" priority="299" operator="between">
      <formula>60%</formula>
      <formula>79%</formula>
    </cfRule>
    <cfRule type="cellIs" dxfId="2387" priority="300" operator="between">
      <formula>80%</formula>
      <formula>100%</formula>
    </cfRule>
  </conditionalFormatting>
  <conditionalFormatting sqref="X26">
    <cfRule type="cellIs" dxfId="2386" priority="295" operator="lessThan">
      <formula>0.6</formula>
    </cfRule>
    <cfRule type="cellIs" dxfId="2385" priority="296" operator="between">
      <formula>60%</formula>
      <formula>79%</formula>
    </cfRule>
    <cfRule type="cellIs" dxfId="2384" priority="297" operator="between">
      <formula>80%</formula>
      <formula>100%</formula>
    </cfRule>
  </conditionalFormatting>
  <conditionalFormatting sqref="X26">
    <cfRule type="cellIs" dxfId="2383" priority="292" operator="lessThan">
      <formula>0.6</formula>
    </cfRule>
    <cfRule type="cellIs" dxfId="2382" priority="293" operator="between">
      <formula>60%</formula>
      <formula>79%</formula>
    </cfRule>
    <cfRule type="cellIs" dxfId="2381" priority="294" operator="between">
      <formula>80%</formula>
      <formula>100%</formula>
    </cfRule>
  </conditionalFormatting>
  <conditionalFormatting sqref="X26">
    <cfRule type="cellIs" dxfId="2380" priority="289" operator="lessThan">
      <formula>0.6</formula>
    </cfRule>
    <cfRule type="cellIs" dxfId="2379" priority="290" operator="between">
      <formula>60%</formula>
      <formula>79%</formula>
    </cfRule>
    <cfRule type="cellIs" dxfId="2378" priority="291" operator="between">
      <formula>80%</formula>
      <formula>100%</formula>
    </cfRule>
  </conditionalFormatting>
  <conditionalFormatting sqref="X26">
    <cfRule type="cellIs" dxfId="2377" priority="286" operator="lessThan">
      <formula>0.6</formula>
    </cfRule>
    <cfRule type="cellIs" dxfId="2376" priority="287" operator="between">
      <formula>60%</formula>
      <formula>79%</formula>
    </cfRule>
    <cfRule type="cellIs" dxfId="2375" priority="288" operator="between">
      <formula>80%</formula>
      <formula>100%</formula>
    </cfRule>
  </conditionalFormatting>
  <conditionalFormatting sqref="X26">
    <cfRule type="cellIs" dxfId="2374" priority="283" operator="lessThan">
      <formula>0.6</formula>
    </cfRule>
    <cfRule type="cellIs" dxfId="2373" priority="284" operator="between">
      <formula>60%</formula>
      <formula>79%</formula>
    </cfRule>
    <cfRule type="cellIs" dxfId="2372" priority="285" operator="between">
      <formula>80%</formula>
      <formula>100%</formula>
    </cfRule>
  </conditionalFormatting>
  <conditionalFormatting sqref="X26">
    <cfRule type="cellIs" dxfId="2371" priority="280" operator="lessThan">
      <formula>0.6</formula>
    </cfRule>
    <cfRule type="cellIs" dxfId="2370" priority="281" operator="between">
      <formula>60%</formula>
      <formula>79%</formula>
    </cfRule>
    <cfRule type="cellIs" dxfId="2369" priority="282" operator="between">
      <formula>80%</formula>
      <formula>100%</formula>
    </cfRule>
  </conditionalFormatting>
  <conditionalFormatting sqref="X26">
    <cfRule type="cellIs" dxfId="2368" priority="277" operator="lessThan">
      <formula>0.6</formula>
    </cfRule>
    <cfRule type="cellIs" dxfId="2367" priority="278" operator="between">
      <formula>60%</formula>
      <formula>79%</formula>
    </cfRule>
    <cfRule type="cellIs" dxfId="2366" priority="279" operator="between">
      <formula>80%</formula>
      <formula>100%</formula>
    </cfRule>
  </conditionalFormatting>
  <conditionalFormatting sqref="X26">
    <cfRule type="cellIs" dxfId="2365" priority="274" operator="lessThan">
      <formula>0.6</formula>
    </cfRule>
    <cfRule type="cellIs" dxfId="2364" priority="275" operator="between">
      <formula>60%</formula>
      <formula>79%</formula>
    </cfRule>
    <cfRule type="cellIs" dxfId="2363" priority="276" operator="between">
      <formula>80%</formula>
      <formula>100%</formula>
    </cfRule>
  </conditionalFormatting>
  <conditionalFormatting sqref="X26">
    <cfRule type="cellIs" dxfId="2362" priority="271" operator="lessThan">
      <formula>0.6</formula>
    </cfRule>
    <cfRule type="cellIs" dxfId="2361" priority="272" operator="between">
      <formula>60%</formula>
      <formula>79%</formula>
    </cfRule>
    <cfRule type="cellIs" dxfId="2360" priority="273" operator="between">
      <formula>80%</formula>
      <formula>100%</formula>
    </cfRule>
  </conditionalFormatting>
  <conditionalFormatting sqref="X26">
    <cfRule type="cellIs" dxfId="2359" priority="268" operator="lessThan">
      <formula>0.6</formula>
    </cfRule>
    <cfRule type="cellIs" dxfId="2358" priority="269" operator="between">
      <formula>60%</formula>
      <formula>79%</formula>
    </cfRule>
    <cfRule type="cellIs" dxfId="2357" priority="270" operator="between">
      <formula>80%</formula>
      <formula>100%</formula>
    </cfRule>
  </conditionalFormatting>
  <conditionalFormatting sqref="X26">
    <cfRule type="cellIs" dxfId="2356" priority="265" operator="lessThan">
      <formula>0.6</formula>
    </cfRule>
    <cfRule type="cellIs" dxfId="2355" priority="266" operator="between">
      <formula>60%</formula>
      <formula>79%</formula>
    </cfRule>
    <cfRule type="cellIs" dxfId="2354" priority="267" operator="between">
      <formula>80%</formula>
      <formula>100%</formula>
    </cfRule>
  </conditionalFormatting>
  <conditionalFormatting sqref="X26">
    <cfRule type="cellIs" dxfId="2353" priority="262" operator="lessThan">
      <formula>0.6</formula>
    </cfRule>
    <cfRule type="cellIs" dxfId="2352" priority="263" operator="between">
      <formula>60%</formula>
      <formula>79%</formula>
    </cfRule>
    <cfRule type="cellIs" dxfId="2351" priority="264" operator="between">
      <formula>80%</formula>
      <formula>100%</formula>
    </cfRule>
  </conditionalFormatting>
  <conditionalFormatting sqref="X26">
    <cfRule type="cellIs" dxfId="2350" priority="259" operator="lessThan">
      <formula>0.6</formula>
    </cfRule>
    <cfRule type="cellIs" dxfId="2349" priority="260" operator="between">
      <formula>60%</formula>
      <formula>79%</formula>
    </cfRule>
    <cfRule type="cellIs" dxfId="2348" priority="261" operator="between">
      <formula>80%</formula>
      <formula>100%</formula>
    </cfRule>
  </conditionalFormatting>
  <conditionalFormatting sqref="X26">
    <cfRule type="cellIs" dxfId="2347" priority="256" operator="lessThan">
      <formula>0.6</formula>
    </cfRule>
    <cfRule type="cellIs" dxfId="2346" priority="257" operator="between">
      <formula>60%</formula>
      <formula>79%</formula>
    </cfRule>
    <cfRule type="cellIs" dxfId="2345" priority="258" operator="between">
      <formula>80%</formula>
      <formula>100%</formula>
    </cfRule>
  </conditionalFormatting>
  <conditionalFormatting sqref="X26">
    <cfRule type="cellIs" dxfId="2344" priority="253" operator="lessThan">
      <formula>0.6</formula>
    </cfRule>
    <cfRule type="cellIs" dxfId="2343" priority="254" operator="between">
      <formula>60%</formula>
      <formula>79%</formula>
    </cfRule>
    <cfRule type="cellIs" dxfId="2342" priority="255" operator="between">
      <formula>80%</formula>
      <formula>100%</formula>
    </cfRule>
  </conditionalFormatting>
  <conditionalFormatting sqref="X26">
    <cfRule type="cellIs" dxfId="2341" priority="250" operator="lessThan">
      <formula>0.6</formula>
    </cfRule>
    <cfRule type="cellIs" dxfId="2340" priority="251" operator="between">
      <formula>60%</formula>
      <formula>79%</formula>
    </cfRule>
    <cfRule type="cellIs" dxfId="2339" priority="252" operator="between">
      <formula>80%</formula>
      <formula>100%</formula>
    </cfRule>
  </conditionalFormatting>
  <conditionalFormatting sqref="X26">
    <cfRule type="cellIs" dxfId="2338" priority="247" operator="lessThan">
      <formula>0.6</formula>
    </cfRule>
    <cfRule type="cellIs" dxfId="2337" priority="248" operator="between">
      <formula>60%</formula>
      <formula>79%</formula>
    </cfRule>
    <cfRule type="cellIs" dxfId="2336" priority="249" operator="between">
      <formula>80%</formula>
      <formula>100%</formula>
    </cfRule>
  </conditionalFormatting>
  <conditionalFormatting sqref="X26">
    <cfRule type="cellIs" dxfId="2335" priority="244" operator="lessThan">
      <formula>0.6</formula>
    </cfRule>
    <cfRule type="cellIs" dxfId="2334" priority="245" operator="between">
      <formula>60%</formula>
      <formula>79%</formula>
    </cfRule>
    <cfRule type="cellIs" dxfId="2333" priority="246" operator="between">
      <formula>80%</formula>
      <formula>100%</formula>
    </cfRule>
  </conditionalFormatting>
  <conditionalFormatting sqref="X26">
    <cfRule type="cellIs" dxfId="2332" priority="241" operator="lessThan">
      <formula>0.6</formula>
    </cfRule>
    <cfRule type="cellIs" dxfId="2331" priority="242" operator="between">
      <formula>60%</formula>
      <formula>79%</formula>
    </cfRule>
    <cfRule type="cellIs" dxfId="2330" priority="243" operator="between">
      <formula>80%</formula>
      <formula>100%</formula>
    </cfRule>
  </conditionalFormatting>
  <conditionalFormatting sqref="X26">
    <cfRule type="cellIs" dxfId="2329" priority="238" operator="lessThan">
      <formula>0.6</formula>
    </cfRule>
    <cfRule type="cellIs" dxfId="2328" priority="239" operator="between">
      <formula>60%</formula>
      <formula>79%</formula>
    </cfRule>
    <cfRule type="cellIs" dxfId="2327" priority="240" operator="between">
      <formula>80%</formula>
      <formula>100%</formula>
    </cfRule>
  </conditionalFormatting>
  <conditionalFormatting sqref="X26">
    <cfRule type="cellIs" dxfId="2326" priority="235" operator="lessThan">
      <formula>0.6</formula>
    </cfRule>
    <cfRule type="cellIs" dxfId="2325" priority="236" operator="between">
      <formula>60%</formula>
      <formula>79%</formula>
    </cfRule>
    <cfRule type="cellIs" dxfId="2324" priority="237" operator="between">
      <formula>80%</formula>
      <formula>100%</formula>
    </cfRule>
  </conditionalFormatting>
  <conditionalFormatting sqref="X26">
    <cfRule type="cellIs" dxfId="2323" priority="232" operator="lessThan">
      <formula>0.6</formula>
    </cfRule>
    <cfRule type="cellIs" dxfId="2322" priority="233" operator="between">
      <formula>60%</formula>
      <formula>79%</formula>
    </cfRule>
    <cfRule type="cellIs" dxfId="2321" priority="234" operator="between">
      <formula>80%</formula>
      <formula>100%</formula>
    </cfRule>
  </conditionalFormatting>
  <conditionalFormatting sqref="X26">
    <cfRule type="cellIs" dxfId="2320" priority="229" operator="lessThan">
      <formula>0.6</formula>
    </cfRule>
    <cfRule type="cellIs" dxfId="2319" priority="230" operator="between">
      <formula>60%</formula>
      <formula>79%</formula>
    </cfRule>
    <cfRule type="cellIs" dxfId="2318" priority="231" operator="between">
      <formula>80%</formula>
      <formula>100%</formula>
    </cfRule>
  </conditionalFormatting>
  <conditionalFormatting sqref="X26">
    <cfRule type="cellIs" dxfId="2317" priority="226" operator="lessThan">
      <formula>0.6</formula>
    </cfRule>
    <cfRule type="cellIs" dxfId="2316" priority="227" operator="between">
      <formula>60%</formula>
      <formula>79%</formula>
    </cfRule>
    <cfRule type="cellIs" dxfId="2315" priority="228" operator="between">
      <formula>80%</formula>
      <formula>100%</formula>
    </cfRule>
  </conditionalFormatting>
  <conditionalFormatting sqref="X26">
    <cfRule type="cellIs" dxfId="2314" priority="223" operator="lessThan">
      <formula>0.6</formula>
    </cfRule>
    <cfRule type="cellIs" dxfId="2313" priority="224" operator="between">
      <formula>60%</formula>
      <formula>79%</formula>
    </cfRule>
    <cfRule type="cellIs" dxfId="2312" priority="225" operator="between">
      <formula>80%</formula>
      <formula>100%</formula>
    </cfRule>
  </conditionalFormatting>
  <conditionalFormatting sqref="X26">
    <cfRule type="cellIs" dxfId="2311" priority="220" operator="lessThan">
      <formula>0.6</formula>
    </cfRule>
    <cfRule type="cellIs" dxfId="2310" priority="221" operator="between">
      <formula>60%</formula>
      <formula>79%</formula>
    </cfRule>
    <cfRule type="cellIs" dxfId="2309" priority="222" operator="between">
      <formula>80%</formula>
      <formula>100%</formula>
    </cfRule>
  </conditionalFormatting>
  <conditionalFormatting sqref="X26">
    <cfRule type="cellIs" dxfId="2308" priority="217" operator="lessThan">
      <formula>0.6</formula>
    </cfRule>
    <cfRule type="cellIs" dxfId="2307" priority="218" operator="between">
      <formula>60%</formula>
      <formula>79%</formula>
    </cfRule>
    <cfRule type="cellIs" dxfId="2306" priority="219" operator="between">
      <formula>80%</formula>
      <formula>100%</formula>
    </cfRule>
  </conditionalFormatting>
  <conditionalFormatting sqref="X26">
    <cfRule type="cellIs" dxfId="2305" priority="214" operator="lessThan">
      <formula>0.6</formula>
    </cfRule>
    <cfRule type="cellIs" dxfId="2304" priority="215" operator="between">
      <formula>60%</formula>
      <formula>79%</formula>
    </cfRule>
    <cfRule type="cellIs" dxfId="2303" priority="216" operator="between">
      <formula>80%</formula>
      <formula>100%</formula>
    </cfRule>
  </conditionalFormatting>
  <conditionalFormatting sqref="X26">
    <cfRule type="cellIs" dxfId="2302" priority="211" operator="lessThan">
      <formula>0.6</formula>
    </cfRule>
    <cfRule type="cellIs" dxfId="2301" priority="212" operator="between">
      <formula>60%</formula>
      <formula>79%</formula>
    </cfRule>
    <cfRule type="cellIs" dxfId="2300" priority="213" operator="between">
      <formula>80%</formula>
      <formula>100%</formula>
    </cfRule>
  </conditionalFormatting>
  <conditionalFormatting sqref="X26">
    <cfRule type="cellIs" dxfId="2299" priority="208" operator="lessThan">
      <formula>0.6</formula>
    </cfRule>
    <cfRule type="cellIs" dxfId="2298" priority="209" operator="between">
      <formula>60%</formula>
      <formula>79%</formula>
    </cfRule>
    <cfRule type="cellIs" dxfId="2297" priority="210" operator="between">
      <formula>80%</formula>
      <formula>100%</formula>
    </cfRule>
  </conditionalFormatting>
  <conditionalFormatting sqref="X26">
    <cfRule type="cellIs" dxfId="2296" priority="205" operator="lessThan">
      <formula>0.6</formula>
    </cfRule>
    <cfRule type="cellIs" dxfId="2295" priority="206" operator="between">
      <formula>60%</formula>
      <formula>79%</formula>
    </cfRule>
    <cfRule type="cellIs" dxfId="2294" priority="207" operator="between">
      <formula>80%</formula>
      <formula>100%</formula>
    </cfRule>
  </conditionalFormatting>
  <conditionalFormatting sqref="X26">
    <cfRule type="cellIs" dxfId="2293" priority="202" operator="lessThan">
      <formula>0.6</formula>
    </cfRule>
    <cfRule type="cellIs" dxfId="2292" priority="203" operator="between">
      <formula>60%</formula>
      <formula>79%</formula>
    </cfRule>
    <cfRule type="cellIs" dxfId="2291" priority="204" operator="between">
      <formula>80%</formula>
      <formula>100%</formula>
    </cfRule>
  </conditionalFormatting>
  <conditionalFormatting sqref="X26">
    <cfRule type="cellIs" dxfId="2290" priority="199" operator="lessThan">
      <formula>0.6</formula>
    </cfRule>
    <cfRule type="cellIs" dxfId="2289" priority="200" operator="between">
      <formula>60%</formula>
      <formula>79%</formula>
    </cfRule>
    <cfRule type="cellIs" dxfId="2288" priority="201" operator="between">
      <formula>80%</formula>
      <formula>100%</formula>
    </cfRule>
  </conditionalFormatting>
  <conditionalFormatting sqref="X26">
    <cfRule type="cellIs" dxfId="2287" priority="196" operator="lessThan">
      <formula>0.6</formula>
    </cfRule>
    <cfRule type="cellIs" dxfId="2286" priority="197" operator="between">
      <formula>60%</formula>
      <formula>79%</formula>
    </cfRule>
    <cfRule type="cellIs" dxfId="2285" priority="198" operator="between">
      <formula>80%</formula>
      <formula>100%</formula>
    </cfRule>
  </conditionalFormatting>
  <conditionalFormatting sqref="X26">
    <cfRule type="cellIs" dxfId="2284" priority="193" operator="lessThan">
      <formula>0.6</formula>
    </cfRule>
    <cfRule type="cellIs" dxfId="2283" priority="194" operator="between">
      <formula>60%</formula>
      <formula>79%</formula>
    </cfRule>
    <cfRule type="cellIs" dxfId="2282" priority="195" operator="between">
      <formula>80%</formula>
      <formula>100%</formula>
    </cfRule>
  </conditionalFormatting>
  <conditionalFormatting sqref="X26">
    <cfRule type="cellIs" dxfId="2281" priority="190" operator="lessThan">
      <formula>0.6</formula>
    </cfRule>
    <cfRule type="cellIs" dxfId="2280" priority="191" operator="between">
      <formula>60%</formula>
      <formula>79%</formula>
    </cfRule>
    <cfRule type="cellIs" dxfId="2279" priority="192" operator="between">
      <formula>80%</formula>
      <formula>100%</formula>
    </cfRule>
  </conditionalFormatting>
  <conditionalFormatting sqref="X26">
    <cfRule type="cellIs" dxfId="2278" priority="187" operator="lessThan">
      <formula>0.6</formula>
    </cfRule>
    <cfRule type="cellIs" dxfId="2277" priority="188" operator="between">
      <formula>60%</formula>
      <formula>79%</formula>
    </cfRule>
    <cfRule type="cellIs" dxfId="2276" priority="189" operator="between">
      <formula>80%</formula>
      <formula>100%</formula>
    </cfRule>
  </conditionalFormatting>
  <conditionalFormatting sqref="X26">
    <cfRule type="cellIs" dxfId="2275" priority="184" operator="lessThan">
      <formula>0.6</formula>
    </cfRule>
    <cfRule type="cellIs" dxfId="2274" priority="185" operator="between">
      <formula>60%</formula>
      <formula>79%</formula>
    </cfRule>
    <cfRule type="cellIs" dxfId="2273" priority="186" operator="between">
      <formula>80%</formula>
      <formula>100%</formula>
    </cfRule>
  </conditionalFormatting>
  <conditionalFormatting sqref="X26">
    <cfRule type="cellIs" dxfId="2272" priority="181" operator="lessThan">
      <formula>0.6</formula>
    </cfRule>
    <cfRule type="cellIs" dxfId="2271" priority="182" operator="between">
      <formula>60%</formula>
      <formula>79%</formula>
    </cfRule>
    <cfRule type="cellIs" dxfId="2270" priority="183" operator="between">
      <formula>80%</formula>
      <formula>100%</formula>
    </cfRule>
  </conditionalFormatting>
  <conditionalFormatting sqref="X26">
    <cfRule type="cellIs" dxfId="2269" priority="178" operator="lessThan">
      <formula>0.6</formula>
    </cfRule>
    <cfRule type="cellIs" dxfId="2268" priority="179" operator="between">
      <formula>60%</formula>
      <formula>79%</formula>
    </cfRule>
    <cfRule type="cellIs" dxfId="2267" priority="180" operator="between">
      <formula>80%</formula>
      <formula>100%</formula>
    </cfRule>
  </conditionalFormatting>
  <conditionalFormatting sqref="X26">
    <cfRule type="cellIs" dxfId="2266" priority="175" operator="lessThan">
      <formula>0.6</formula>
    </cfRule>
    <cfRule type="cellIs" dxfId="2265" priority="176" operator="between">
      <formula>60%</formula>
      <formula>79%</formula>
    </cfRule>
    <cfRule type="cellIs" dxfId="2264" priority="177" operator="between">
      <formula>80%</formula>
      <formula>100%</formula>
    </cfRule>
  </conditionalFormatting>
  <conditionalFormatting sqref="X26">
    <cfRule type="cellIs" dxfId="2263" priority="172" operator="lessThan">
      <formula>0.6</formula>
    </cfRule>
    <cfRule type="cellIs" dxfId="2262" priority="173" operator="between">
      <formula>60%</formula>
      <formula>79%</formula>
    </cfRule>
    <cfRule type="cellIs" dxfId="2261" priority="174" operator="between">
      <formula>80%</formula>
      <formula>100%</formula>
    </cfRule>
  </conditionalFormatting>
  <conditionalFormatting sqref="X26">
    <cfRule type="cellIs" dxfId="2260" priority="169" operator="lessThan">
      <formula>0.6</formula>
    </cfRule>
    <cfRule type="cellIs" dxfId="2259" priority="170" operator="between">
      <formula>60%</formula>
      <formula>79%</formula>
    </cfRule>
    <cfRule type="cellIs" dxfId="2258" priority="171" operator="between">
      <formula>80%</formula>
      <formula>100%</formula>
    </cfRule>
  </conditionalFormatting>
  <conditionalFormatting sqref="X26">
    <cfRule type="cellIs" dxfId="2257" priority="166" operator="lessThan">
      <formula>0.6</formula>
    </cfRule>
    <cfRule type="cellIs" dxfId="2256" priority="167" operator="between">
      <formula>60%</formula>
      <formula>79%</formula>
    </cfRule>
    <cfRule type="cellIs" dxfId="2255" priority="168" operator="between">
      <formula>80%</formula>
      <formula>100%</formula>
    </cfRule>
  </conditionalFormatting>
  <conditionalFormatting sqref="X26">
    <cfRule type="cellIs" dxfId="2254" priority="163" operator="lessThan">
      <formula>0.6</formula>
    </cfRule>
    <cfRule type="cellIs" dxfId="2253" priority="164" operator="between">
      <formula>60%</formula>
      <formula>79%</formula>
    </cfRule>
    <cfRule type="cellIs" dxfId="2252" priority="165" operator="between">
      <formula>80%</formula>
      <formula>100%</formula>
    </cfRule>
  </conditionalFormatting>
  <conditionalFormatting sqref="X26">
    <cfRule type="cellIs" dxfId="2251" priority="160" operator="lessThan">
      <formula>0.6</formula>
    </cfRule>
    <cfRule type="cellIs" dxfId="2250" priority="161" operator="between">
      <formula>60%</formula>
      <formula>79%</formula>
    </cfRule>
    <cfRule type="cellIs" dxfId="2249" priority="162" operator="between">
      <formula>80%</formula>
      <formula>100%</formula>
    </cfRule>
  </conditionalFormatting>
  <conditionalFormatting sqref="X26">
    <cfRule type="cellIs" dxfId="2248" priority="157" operator="lessThan">
      <formula>0.6</formula>
    </cfRule>
    <cfRule type="cellIs" dxfId="2247" priority="158" operator="between">
      <formula>60%</formula>
      <formula>79%</formula>
    </cfRule>
    <cfRule type="cellIs" dxfId="2246" priority="159" operator="between">
      <formula>80%</formula>
      <formula>100%</formula>
    </cfRule>
  </conditionalFormatting>
  <conditionalFormatting sqref="X26">
    <cfRule type="cellIs" dxfId="2245" priority="154" operator="lessThan">
      <formula>0.6</formula>
    </cfRule>
    <cfRule type="cellIs" dxfId="2244" priority="155" operator="between">
      <formula>60%</formula>
      <formula>79%</formula>
    </cfRule>
    <cfRule type="cellIs" dxfId="2243" priority="156" operator="between">
      <formula>80%</formula>
      <formula>100%</formula>
    </cfRule>
  </conditionalFormatting>
  <conditionalFormatting sqref="X26">
    <cfRule type="cellIs" dxfId="2242" priority="151" operator="lessThan">
      <formula>0.6</formula>
    </cfRule>
    <cfRule type="cellIs" dxfId="2241" priority="152" operator="between">
      <formula>60%</formula>
      <formula>79%</formula>
    </cfRule>
    <cfRule type="cellIs" dxfId="2240" priority="153" operator="between">
      <formula>80%</formula>
      <formula>100%</formula>
    </cfRule>
  </conditionalFormatting>
  <conditionalFormatting sqref="X26">
    <cfRule type="cellIs" dxfId="2239" priority="148" operator="lessThan">
      <formula>0.6</formula>
    </cfRule>
    <cfRule type="cellIs" dxfId="2238" priority="149" operator="between">
      <formula>60%</formula>
      <formula>79%</formula>
    </cfRule>
    <cfRule type="cellIs" dxfId="2237" priority="150" operator="between">
      <formula>80%</formula>
      <formula>100%</formula>
    </cfRule>
  </conditionalFormatting>
  <conditionalFormatting sqref="X26">
    <cfRule type="cellIs" dxfId="2236" priority="145" operator="lessThan">
      <formula>0.6</formula>
    </cfRule>
    <cfRule type="cellIs" dxfId="2235" priority="146" operator="between">
      <formula>60%</formula>
      <formula>79%</formula>
    </cfRule>
    <cfRule type="cellIs" dxfId="2234" priority="147" operator="between">
      <formula>80%</formula>
      <formula>100%</formula>
    </cfRule>
  </conditionalFormatting>
  <conditionalFormatting sqref="X26">
    <cfRule type="cellIs" dxfId="2233" priority="142" operator="lessThan">
      <formula>0.6</formula>
    </cfRule>
    <cfRule type="cellIs" dxfId="2232" priority="143" operator="between">
      <formula>60%</formula>
      <formula>79%</formula>
    </cfRule>
    <cfRule type="cellIs" dxfId="2231" priority="144" operator="between">
      <formula>80%</formula>
      <formula>100%</formula>
    </cfRule>
  </conditionalFormatting>
  <conditionalFormatting sqref="X26">
    <cfRule type="cellIs" dxfId="2230" priority="139" operator="lessThan">
      <formula>0.6</formula>
    </cfRule>
    <cfRule type="cellIs" dxfId="2229" priority="140" operator="between">
      <formula>60%</formula>
      <formula>79%</formula>
    </cfRule>
    <cfRule type="cellIs" dxfId="2228" priority="141" operator="between">
      <formula>80%</formula>
      <formula>100%</formula>
    </cfRule>
  </conditionalFormatting>
  <conditionalFormatting sqref="X26">
    <cfRule type="cellIs" dxfId="2227" priority="136" operator="lessThan">
      <formula>0.6</formula>
    </cfRule>
    <cfRule type="cellIs" dxfId="2226" priority="137" operator="between">
      <formula>60%</formula>
      <formula>79%</formula>
    </cfRule>
    <cfRule type="cellIs" dxfId="2225" priority="138" operator="between">
      <formula>80%</formula>
      <formula>100%</formula>
    </cfRule>
  </conditionalFormatting>
  <conditionalFormatting sqref="X26">
    <cfRule type="cellIs" dxfId="2224" priority="133" operator="lessThan">
      <formula>0.6</formula>
    </cfRule>
    <cfRule type="cellIs" dxfId="2223" priority="134" operator="between">
      <formula>60%</formula>
      <formula>79%</formula>
    </cfRule>
    <cfRule type="cellIs" dxfId="2222" priority="135" operator="between">
      <formula>80%</formula>
      <formula>100%</formula>
    </cfRule>
  </conditionalFormatting>
  <conditionalFormatting sqref="X26">
    <cfRule type="cellIs" dxfId="2221" priority="130" operator="lessThan">
      <formula>0.6</formula>
    </cfRule>
    <cfRule type="cellIs" dxfId="2220" priority="131" operator="between">
      <formula>60%</formula>
      <formula>79%</formula>
    </cfRule>
    <cfRule type="cellIs" dxfId="2219" priority="132" operator="between">
      <formula>80%</formula>
      <formula>100%</formula>
    </cfRule>
  </conditionalFormatting>
  <conditionalFormatting sqref="X26">
    <cfRule type="cellIs" dxfId="2218" priority="127" operator="lessThan">
      <formula>0.6</formula>
    </cfRule>
    <cfRule type="cellIs" dxfId="2217" priority="128" operator="between">
      <formula>60%</formula>
      <formula>79%</formula>
    </cfRule>
    <cfRule type="cellIs" dxfId="2216" priority="129" operator="between">
      <formula>80%</formula>
      <formula>100%</formula>
    </cfRule>
  </conditionalFormatting>
  <conditionalFormatting sqref="X26">
    <cfRule type="cellIs" dxfId="2215" priority="124" operator="lessThan">
      <formula>0.6</formula>
    </cfRule>
    <cfRule type="cellIs" dxfId="2214" priority="125" operator="between">
      <formula>60%</formula>
      <formula>79%</formula>
    </cfRule>
    <cfRule type="cellIs" dxfId="2213" priority="126" operator="between">
      <formula>80%</formula>
      <formula>100%</formula>
    </cfRule>
  </conditionalFormatting>
  <conditionalFormatting sqref="X26">
    <cfRule type="cellIs" dxfId="2212" priority="121" operator="lessThan">
      <formula>0.6</formula>
    </cfRule>
    <cfRule type="cellIs" dxfId="2211" priority="122" operator="between">
      <formula>60%</formula>
      <formula>79%</formula>
    </cfRule>
    <cfRule type="cellIs" dxfId="2210" priority="123" operator="between">
      <formula>80%</formula>
      <formula>100%</formula>
    </cfRule>
  </conditionalFormatting>
  <conditionalFormatting sqref="X26">
    <cfRule type="cellIs" dxfId="2209" priority="118" operator="lessThan">
      <formula>0.6</formula>
    </cfRule>
    <cfRule type="cellIs" dxfId="2208" priority="119" operator="between">
      <formula>60%</formula>
      <formula>79%</formula>
    </cfRule>
    <cfRule type="cellIs" dxfId="2207" priority="120" operator="between">
      <formula>80%</formula>
      <formula>100%</formula>
    </cfRule>
  </conditionalFormatting>
  <conditionalFormatting sqref="X26">
    <cfRule type="cellIs" dxfId="2206" priority="115" operator="lessThan">
      <formula>0.6</formula>
    </cfRule>
    <cfRule type="cellIs" dxfId="2205" priority="116" operator="between">
      <formula>60%</formula>
      <formula>79%</formula>
    </cfRule>
    <cfRule type="cellIs" dxfId="2204" priority="117" operator="between">
      <formula>80%</formula>
      <formula>100%</formula>
    </cfRule>
  </conditionalFormatting>
  <conditionalFormatting sqref="X26">
    <cfRule type="cellIs" dxfId="2203" priority="112" operator="lessThan">
      <formula>0.6</formula>
    </cfRule>
    <cfRule type="cellIs" dxfId="2202" priority="113" operator="between">
      <formula>60%</formula>
      <formula>79%</formula>
    </cfRule>
    <cfRule type="cellIs" dxfId="2201" priority="114" operator="between">
      <formula>80%</formula>
      <formula>100%</formula>
    </cfRule>
  </conditionalFormatting>
  <conditionalFormatting sqref="X26">
    <cfRule type="cellIs" dxfId="2200" priority="109" operator="lessThan">
      <formula>0.6</formula>
    </cfRule>
    <cfRule type="cellIs" dxfId="2199" priority="110" operator="between">
      <formula>60%</formula>
      <formula>79%</formula>
    </cfRule>
    <cfRule type="cellIs" dxfId="2198" priority="111" operator="between">
      <formula>80%</formula>
      <formula>100%</formula>
    </cfRule>
  </conditionalFormatting>
  <conditionalFormatting sqref="X26">
    <cfRule type="cellIs" dxfId="2197" priority="106" operator="lessThan">
      <formula>0.6</formula>
    </cfRule>
    <cfRule type="cellIs" dxfId="2196" priority="107" operator="between">
      <formula>60%</formula>
      <formula>79%</formula>
    </cfRule>
    <cfRule type="cellIs" dxfId="2195" priority="108" operator="between">
      <formula>80%</formula>
      <formula>100%</formula>
    </cfRule>
  </conditionalFormatting>
  <conditionalFormatting sqref="X26">
    <cfRule type="cellIs" dxfId="2194" priority="103" operator="lessThan">
      <formula>0.6</formula>
    </cfRule>
    <cfRule type="cellIs" dxfId="2193" priority="104" operator="between">
      <formula>60%</formula>
      <formula>79%</formula>
    </cfRule>
    <cfRule type="cellIs" dxfId="2192" priority="105" operator="between">
      <formula>80%</formula>
      <formula>100%</formula>
    </cfRule>
  </conditionalFormatting>
  <conditionalFormatting sqref="X26">
    <cfRule type="cellIs" dxfId="2191" priority="100" operator="lessThan">
      <formula>0.6</formula>
    </cfRule>
    <cfRule type="cellIs" dxfId="2190" priority="101" operator="between">
      <formula>60%</formula>
      <formula>79%</formula>
    </cfRule>
    <cfRule type="cellIs" dxfId="2189" priority="102" operator="between">
      <formula>80%</formula>
      <formula>100%</formula>
    </cfRule>
  </conditionalFormatting>
  <conditionalFormatting sqref="X26">
    <cfRule type="cellIs" dxfId="2188" priority="97" operator="lessThan">
      <formula>0.6</formula>
    </cfRule>
    <cfRule type="cellIs" dxfId="2187" priority="98" operator="between">
      <formula>60%</formula>
      <formula>79%</formula>
    </cfRule>
    <cfRule type="cellIs" dxfId="2186" priority="99" operator="between">
      <formula>80%</formula>
      <formula>100%</formula>
    </cfRule>
  </conditionalFormatting>
  <conditionalFormatting sqref="X26">
    <cfRule type="cellIs" dxfId="2185" priority="94" operator="lessThan">
      <formula>0.6</formula>
    </cfRule>
    <cfRule type="cellIs" dxfId="2184" priority="95" operator="between">
      <formula>60%</formula>
      <formula>79%</formula>
    </cfRule>
    <cfRule type="cellIs" dxfId="2183" priority="96" operator="between">
      <formula>80%</formula>
      <formula>100%</formula>
    </cfRule>
  </conditionalFormatting>
  <conditionalFormatting sqref="X26">
    <cfRule type="cellIs" dxfId="2182" priority="91" operator="lessThan">
      <formula>0.6</formula>
    </cfRule>
    <cfRule type="cellIs" dxfId="2181" priority="92" operator="between">
      <formula>60%</formula>
      <formula>79%</formula>
    </cfRule>
    <cfRule type="cellIs" dxfId="2180" priority="93" operator="between">
      <formula>80%</formula>
      <formula>100%</formula>
    </cfRule>
  </conditionalFormatting>
  <conditionalFormatting sqref="X26">
    <cfRule type="cellIs" dxfId="2179" priority="88" operator="lessThan">
      <formula>0.6</formula>
    </cfRule>
    <cfRule type="cellIs" dxfId="2178" priority="89" operator="between">
      <formula>60%</formula>
      <formula>79%</formula>
    </cfRule>
    <cfRule type="cellIs" dxfId="2177" priority="90" operator="between">
      <formula>80%</formula>
      <formula>100%</formula>
    </cfRule>
  </conditionalFormatting>
  <conditionalFormatting sqref="X26">
    <cfRule type="cellIs" dxfId="2176" priority="85" operator="lessThan">
      <formula>0.6</formula>
    </cfRule>
    <cfRule type="cellIs" dxfId="2175" priority="86" operator="between">
      <formula>60%</formula>
      <formula>79%</formula>
    </cfRule>
    <cfRule type="cellIs" dxfId="2174" priority="87" operator="between">
      <formula>80%</formula>
      <formula>100%</formula>
    </cfRule>
  </conditionalFormatting>
  <conditionalFormatting sqref="X26">
    <cfRule type="cellIs" dxfId="2173" priority="82" operator="lessThan">
      <formula>0.6</formula>
    </cfRule>
    <cfRule type="cellIs" dxfId="2172" priority="83" operator="between">
      <formula>60%</formula>
      <formula>79%</formula>
    </cfRule>
    <cfRule type="cellIs" dxfId="2171" priority="84" operator="between">
      <formula>80%</formula>
      <formula>100%</formula>
    </cfRule>
  </conditionalFormatting>
  <conditionalFormatting sqref="X26">
    <cfRule type="cellIs" dxfId="2170" priority="79" operator="lessThan">
      <formula>0.6</formula>
    </cfRule>
    <cfRule type="cellIs" dxfId="2169" priority="80" operator="between">
      <formula>60%</formula>
      <formula>79%</formula>
    </cfRule>
    <cfRule type="cellIs" dxfId="2168" priority="81" operator="between">
      <formula>80%</formula>
      <formula>100%</formula>
    </cfRule>
  </conditionalFormatting>
  <conditionalFormatting sqref="X26">
    <cfRule type="cellIs" dxfId="2167" priority="76" operator="lessThan">
      <formula>0.6</formula>
    </cfRule>
    <cfRule type="cellIs" dxfId="2166" priority="77" operator="between">
      <formula>60%</formula>
      <formula>79%</formula>
    </cfRule>
    <cfRule type="cellIs" dxfId="2165" priority="78" operator="between">
      <formula>80%</formula>
      <formula>100%</formula>
    </cfRule>
  </conditionalFormatting>
  <conditionalFormatting sqref="X26">
    <cfRule type="cellIs" dxfId="2164" priority="73" operator="lessThan">
      <formula>0.6</formula>
    </cfRule>
    <cfRule type="cellIs" dxfId="2163" priority="74" operator="between">
      <formula>60%</formula>
      <formula>79%</formula>
    </cfRule>
    <cfRule type="cellIs" dxfId="2162" priority="75" operator="between">
      <formula>80%</formula>
      <formula>100%</formula>
    </cfRule>
  </conditionalFormatting>
  <conditionalFormatting sqref="X26">
    <cfRule type="cellIs" dxfId="2161" priority="70" operator="lessThan">
      <formula>0.6</formula>
    </cfRule>
    <cfRule type="cellIs" dxfId="2160" priority="71" operator="between">
      <formula>60%</formula>
      <formula>79%</formula>
    </cfRule>
    <cfRule type="cellIs" dxfId="2159" priority="72" operator="between">
      <formula>80%</formula>
      <formula>100%</formula>
    </cfRule>
  </conditionalFormatting>
  <conditionalFormatting sqref="X26">
    <cfRule type="cellIs" dxfId="2158" priority="67" operator="lessThan">
      <formula>0.6</formula>
    </cfRule>
    <cfRule type="cellIs" dxfId="2157" priority="68" operator="between">
      <formula>60%</formula>
      <formula>79%</formula>
    </cfRule>
    <cfRule type="cellIs" dxfId="2156" priority="69" operator="between">
      <formula>80%</formula>
      <formula>100%</formula>
    </cfRule>
  </conditionalFormatting>
  <conditionalFormatting sqref="X26">
    <cfRule type="cellIs" dxfId="2155" priority="64" operator="lessThan">
      <formula>0.6</formula>
    </cfRule>
    <cfRule type="cellIs" dxfId="2154" priority="65" operator="between">
      <formula>60%</formula>
      <formula>79%</formula>
    </cfRule>
    <cfRule type="cellIs" dxfId="2153" priority="66" operator="between">
      <formula>80%</formula>
      <formula>100%</formula>
    </cfRule>
  </conditionalFormatting>
  <conditionalFormatting sqref="X26">
    <cfRule type="cellIs" dxfId="2152" priority="61" operator="lessThan">
      <formula>0.6</formula>
    </cfRule>
    <cfRule type="cellIs" dxfId="2151" priority="62" operator="between">
      <formula>60%</formula>
      <formula>79%</formula>
    </cfRule>
    <cfRule type="cellIs" dxfId="2150" priority="63" operator="between">
      <formula>80%</formula>
      <formula>100%</formula>
    </cfRule>
  </conditionalFormatting>
  <conditionalFormatting sqref="X26">
    <cfRule type="cellIs" dxfId="2149" priority="58" operator="lessThan">
      <formula>0.6</formula>
    </cfRule>
    <cfRule type="cellIs" dxfId="2148" priority="59" operator="between">
      <formula>60%</formula>
      <formula>79%</formula>
    </cfRule>
    <cfRule type="cellIs" dxfId="2147" priority="60" operator="between">
      <formula>80%</formula>
      <formula>100%</formula>
    </cfRule>
  </conditionalFormatting>
  <conditionalFormatting sqref="X26">
    <cfRule type="cellIs" dxfId="2146" priority="55" operator="lessThan">
      <formula>0.6</formula>
    </cfRule>
    <cfRule type="cellIs" dxfId="2145" priority="56" operator="between">
      <formula>60%</formula>
      <formula>79%</formula>
    </cfRule>
    <cfRule type="cellIs" dxfId="2144" priority="57" operator="between">
      <formula>80%</formula>
      <formula>100%</formula>
    </cfRule>
  </conditionalFormatting>
  <conditionalFormatting sqref="X26">
    <cfRule type="cellIs" dxfId="2143" priority="52" operator="lessThan">
      <formula>0.6</formula>
    </cfRule>
    <cfRule type="cellIs" dxfId="2142" priority="53" operator="between">
      <formula>60%</formula>
      <formula>79%</formula>
    </cfRule>
    <cfRule type="cellIs" dxfId="2141" priority="54" operator="between">
      <formula>80%</formula>
      <formula>100%</formula>
    </cfRule>
  </conditionalFormatting>
  <conditionalFormatting sqref="X26">
    <cfRule type="cellIs" dxfId="2140" priority="49" operator="lessThan">
      <formula>0.6</formula>
    </cfRule>
    <cfRule type="cellIs" dxfId="2139" priority="50" operator="between">
      <formula>60%</formula>
      <formula>79%</formula>
    </cfRule>
    <cfRule type="cellIs" dxfId="2138" priority="51" operator="between">
      <formula>80%</formula>
      <formula>100%</formula>
    </cfRule>
  </conditionalFormatting>
  <conditionalFormatting sqref="X26">
    <cfRule type="cellIs" dxfId="2137" priority="46" operator="lessThan">
      <formula>0.6</formula>
    </cfRule>
    <cfRule type="cellIs" dxfId="2136" priority="47" operator="between">
      <formula>60%</formula>
      <formula>79%</formula>
    </cfRule>
    <cfRule type="cellIs" dxfId="2135" priority="48" operator="between">
      <formula>80%</formula>
      <formula>100%</formula>
    </cfRule>
  </conditionalFormatting>
  <conditionalFormatting sqref="X26">
    <cfRule type="cellIs" dxfId="2134" priority="43" operator="lessThan">
      <formula>0.6</formula>
    </cfRule>
    <cfRule type="cellIs" dxfId="2133" priority="44" operator="between">
      <formula>60%</formula>
      <formula>79%</formula>
    </cfRule>
    <cfRule type="cellIs" dxfId="2132" priority="45" operator="between">
      <formula>80%</formula>
      <formula>100%</formula>
    </cfRule>
  </conditionalFormatting>
  <conditionalFormatting sqref="X26">
    <cfRule type="cellIs" dxfId="2131" priority="40" operator="lessThan">
      <formula>0.6</formula>
    </cfRule>
    <cfRule type="cellIs" dxfId="2130" priority="41" operator="between">
      <formula>60%</formula>
      <formula>79%</formula>
    </cfRule>
    <cfRule type="cellIs" dxfId="2129" priority="42" operator="between">
      <formula>80%</formula>
      <formula>100%</formula>
    </cfRule>
  </conditionalFormatting>
  <conditionalFormatting sqref="X26">
    <cfRule type="cellIs" dxfId="2128" priority="37" operator="lessThan">
      <formula>0.6</formula>
    </cfRule>
    <cfRule type="cellIs" dxfId="2127" priority="38" operator="between">
      <formula>60%</formula>
      <formula>79%</formula>
    </cfRule>
    <cfRule type="cellIs" dxfId="2126" priority="39" operator="between">
      <formula>80%</formula>
      <formula>100%</formula>
    </cfRule>
  </conditionalFormatting>
  <conditionalFormatting sqref="X26">
    <cfRule type="cellIs" dxfId="2125" priority="34" operator="lessThan">
      <formula>0.6</formula>
    </cfRule>
    <cfRule type="cellIs" dxfId="2124" priority="35" operator="between">
      <formula>60%</formula>
      <formula>79%</formula>
    </cfRule>
    <cfRule type="cellIs" dxfId="2123" priority="36" operator="between">
      <formula>80%</formula>
      <formula>100%</formula>
    </cfRule>
  </conditionalFormatting>
  <conditionalFormatting sqref="X26">
    <cfRule type="cellIs" dxfId="2122" priority="31" operator="lessThan">
      <formula>0.6</formula>
    </cfRule>
    <cfRule type="cellIs" dxfId="2121" priority="32" operator="between">
      <formula>60%</formula>
      <formula>79%</formula>
    </cfRule>
    <cfRule type="cellIs" dxfId="2120" priority="33" operator="between">
      <formula>80%</formula>
      <formula>100%</formula>
    </cfRule>
  </conditionalFormatting>
  <conditionalFormatting sqref="X26">
    <cfRule type="cellIs" dxfId="2119" priority="28" operator="lessThan">
      <formula>0.6</formula>
    </cfRule>
    <cfRule type="cellIs" dxfId="2118" priority="29" operator="between">
      <formula>60%</formula>
      <formula>79%</formula>
    </cfRule>
    <cfRule type="cellIs" dxfId="2117" priority="30" operator="between">
      <formula>80%</formula>
      <formula>100%</formula>
    </cfRule>
  </conditionalFormatting>
  <conditionalFormatting sqref="X26">
    <cfRule type="cellIs" dxfId="2116" priority="25" operator="lessThan">
      <formula>0.6</formula>
    </cfRule>
    <cfRule type="cellIs" dxfId="2115" priority="26" operator="between">
      <formula>60%</formula>
      <formula>79%</formula>
    </cfRule>
    <cfRule type="cellIs" dxfId="2114" priority="27" operator="between">
      <formula>80%</formula>
      <formula>100%</formula>
    </cfRule>
  </conditionalFormatting>
  <conditionalFormatting sqref="X26">
    <cfRule type="cellIs" dxfId="2113" priority="22" operator="lessThan">
      <formula>0.6</formula>
    </cfRule>
    <cfRule type="cellIs" dxfId="2112" priority="23" operator="between">
      <formula>60%</formula>
      <formula>79%</formula>
    </cfRule>
    <cfRule type="cellIs" dxfId="2111" priority="24" operator="between">
      <formula>80%</formula>
      <formula>100%</formula>
    </cfRule>
  </conditionalFormatting>
  <conditionalFormatting sqref="X26">
    <cfRule type="cellIs" dxfId="2110" priority="19" operator="lessThan">
      <formula>0.6</formula>
    </cfRule>
    <cfRule type="cellIs" dxfId="2109" priority="20" operator="between">
      <formula>60%</formula>
      <formula>79%</formula>
    </cfRule>
    <cfRule type="cellIs" dxfId="2108" priority="21" operator="between">
      <formula>80%</formula>
      <formula>100%</formula>
    </cfRule>
  </conditionalFormatting>
  <conditionalFormatting sqref="X26">
    <cfRule type="cellIs" dxfId="2107" priority="16" operator="lessThan">
      <formula>0.6</formula>
    </cfRule>
    <cfRule type="cellIs" dxfId="2106" priority="17" operator="between">
      <formula>60%</formula>
      <formula>79%</formula>
    </cfRule>
    <cfRule type="cellIs" dxfId="2105" priority="18" operator="between">
      <formula>80%</formula>
      <formula>100%</formula>
    </cfRule>
  </conditionalFormatting>
  <conditionalFormatting sqref="X26">
    <cfRule type="cellIs" dxfId="2104" priority="13" operator="lessThan">
      <formula>0.6</formula>
    </cfRule>
    <cfRule type="cellIs" dxfId="2103" priority="14" operator="between">
      <formula>60%</formula>
      <formula>79%</formula>
    </cfRule>
    <cfRule type="cellIs" dxfId="2102" priority="15" operator="between">
      <formula>80%</formula>
      <formula>100%</formula>
    </cfRule>
  </conditionalFormatting>
  <conditionalFormatting sqref="X26">
    <cfRule type="cellIs" dxfId="2101" priority="10" operator="lessThan">
      <formula>0.6</formula>
    </cfRule>
    <cfRule type="cellIs" dxfId="2100" priority="11" operator="between">
      <formula>60%</formula>
      <formula>79%</formula>
    </cfRule>
    <cfRule type="cellIs" dxfId="2099" priority="12" operator="between">
      <formula>80%</formula>
      <formula>100%</formula>
    </cfRule>
  </conditionalFormatting>
  <conditionalFormatting sqref="X26">
    <cfRule type="cellIs" dxfId="2098" priority="7" operator="lessThan">
      <formula>0.6</formula>
    </cfRule>
    <cfRule type="cellIs" dxfId="2097" priority="8" operator="between">
      <formula>60%</formula>
      <formula>79%</formula>
    </cfRule>
    <cfRule type="cellIs" dxfId="2096" priority="9" operator="between">
      <formula>80%</formula>
      <formula>100%</formula>
    </cfRule>
  </conditionalFormatting>
  <conditionalFormatting sqref="X26">
    <cfRule type="cellIs" dxfId="2095" priority="4" operator="lessThan">
      <formula>0.6</formula>
    </cfRule>
    <cfRule type="cellIs" dxfId="2094" priority="5" operator="between">
      <formula>60%</formula>
      <formula>79%</formula>
    </cfRule>
    <cfRule type="cellIs" dxfId="2093" priority="6" operator="between">
      <formula>80%</formula>
      <formula>100%</formula>
    </cfRule>
  </conditionalFormatting>
  <conditionalFormatting sqref="V27:Y27">
    <cfRule type="cellIs" dxfId="2092" priority="1" operator="lessThan">
      <formula>0.6</formula>
    </cfRule>
    <cfRule type="cellIs" dxfId="2091" priority="2" operator="between">
      <formula>60%</formula>
      <formula>79%</formula>
    </cfRule>
    <cfRule type="cellIs" dxfId="2090" priority="3" operator="between">
      <formula>80%</formula>
      <formula>100%</formula>
    </cfRule>
  </conditionalFormatting>
  <hyperlinks>
    <hyperlink ref="A1:D1" location="Inicio!A1" display="INICIO"/>
  </hyperlink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sheetPr>
    <tabColor theme="5" tint="0.59999389629810485"/>
  </sheetPr>
  <dimension ref="A1:AG44"/>
  <sheetViews>
    <sheetView zoomScaleNormal="100" workbookViewId="0">
      <selection sqref="A1:D1"/>
    </sheetView>
  </sheetViews>
  <sheetFormatPr baseColWidth="10" defaultColWidth="11.44140625" defaultRowHeight="13.2"/>
  <cols>
    <col min="1" max="1" width="11.44140625" style="98"/>
    <col min="2" max="2" width="18.6640625" style="98" customWidth="1"/>
    <col min="3" max="3" width="18" style="98" customWidth="1"/>
    <col min="4" max="4" width="16.5546875" style="98" customWidth="1"/>
    <col min="5" max="5" width="17.44140625" style="98" customWidth="1"/>
    <col min="6" max="6" width="15.6640625" style="98" customWidth="1"/>
    <col min="7" max="7" width="11.44140625" style="98"/>
    <col min="8" max="8" width="14.109375" style="98" customWidth="1"/>
    <col min="9" max="9" width="16.33203125" style="98" customWidth="1"/>
    <col min="10" max="10" width="21.88671875" style="98" customWidth="1"/>
    <col min="11" max="11" width="24.44140625" style="98" customWidth="1"/>
    <col min="12" max="12" width="21.44140625" style="98" customWidth="1"/>
    <col min="13" max="13" width="16.44140625" style="98" customWidth="1"/>
    <col min="14" max="14" width="13.33203125" style="98" customWidth="1"/>
    <col min="15" max="15" width="14.6640625" style="98" customWidth="1"/>
    <col min="16" max="16" width="12.88671875" style="98" customWidth="1"/>
    <col min="17" max="17" width="15.33203125" style="98" customWidth="1"/>
    <col min="18" max="18" width="14.88671875" style="98" customWidth="1"/>
    <col min="19" max="20" width="13.6640625" style="98" customWidth="1"/>
    <col min="21" max="21" width="15.44140625" style="98" customWidth="1"/>
    <col min="22" max="22" width="19.44140625" style="98" customWidth="1"/>
    <col min="23" max="23" width="16.88671875" style="98" customWidth="1"/>
    <col min="24" max="24" width="17.6640625" style="98" customWidth="1"/>
    <col min="25" max="25" width="17.33203125" style="98" customWidth="1"/>
    <col min="26" max="26" width="18.5546875" style="98" customWidth="1"/>
    <col min="27" max="27" width="15" style="98" customWidth="1"/>
    <col min="28" max="28" width="18.33203125" style="98" customWidth="1"/>
    <col min="29" max="29" width="103.33203125" style="117" customWidth="1"/>
    <col min="30" max="30" width="40.5546875" style="98" customWidth="1"/>
    <col min="31" max="31" width="27.109375" style="98" customWidth="1"/>
    <col min="32" max="32" width="17.6640625" style="98" customWidth="1"/>
    <col min="33" max="33" width="25.5546875" style="98" customWidth="1"/>
    <col min="34" max="16384" width="11.44140625" style="98"/>
  </cols>
  <sheetData>
    <row r="1" spans="1:33" ht="51.75" customHeight="1">
      <c r="A1" s="826" t="s">
        <v>479</v>
      </c>
      <c r="B1" s="866"/>
      <c r="C1" s="866"/>
      <c r="D1" s="866"/>
    </row>
    <row r="2" spans="1:33" ht="57" customHeight="1">
      <c r="A2" s="853" t="s">
        <v>670</v>
      </c>
      <c r="B2" s="853" t="s">
        <v>669</v>
      </c>
      <c r="C2" s="853" t="s">
        <v>340</v>
      </c>
      <c r="D2" s="853" t="s">
        <v>0</v>
      </c>
      <c r="E2" s="853" t="s">
        <v>666</v>
      </c>
      <c r="F2" s="853" t="s">
        <v>652</v>
      </c>
      <c r="G2" s="853" t="s">
        <v>1</v>
      </c>
      <c r="H2" s="853" t="s">
        <v>645</v>
      </c>
      <c r="I2" s="853" t="s">
        <v>125</v>
      </c>
      <c r="J2" s="853" t="s">
        <v>340</v>
      </c>
      <c r="K2" s="853" t="s">
        <v>126</v>
      </c>
      <c r="L2" s="874" t="s">
        <v>432</v>
      </c>
      <c r="M2" s="853" t="s">
        <v>2</v>
      </c>
      <c r="N2" s="861" t="s">
        <v>3</v>
      </c>
      <c r="O2" s="861"/>
      <c r="P2" s="861"/>
      <c r="Q2" s="861"/>
      <c r="R2" s="861"/>
      <c r="S2" s="861"/>
      <c r="T2" s="861"/>
      <c r="U2" s="38"/>
      <c r="V2" s="818" t="s">
        <v>1007</v>
      </c>
      <c r="W2" s="819"/>
      <c r="X2" s="819"/>
      <c r="Y2" s="819"/>
      <c r="Z2" s="820"/>
      <c r="AD2" s="651" t="s">
        <v>1004</v>
      </c>
      <c r="AE2" s="844" t="s">
        <v>570</v>
      </c>
      <c r="AF2" s="845"/>
      <c r="AG2" s="846"/>
    </row>
    <row r="3" spans="1:33" ht="39.6">
      <c r="A3" s="853"/>
      <c r="B3" s="853"/>
      <c r="C3" s="853"/>
      <c r="D3" s="853"/>
      <c r="E3" s="853"/>
      <c r="F3" s="853"/>
      <c r="G3" s="853"/>
      <c r="H3" s="853"/>
      <c r="I3" s="853"/>
      <c r="J3" s="853"/>
      <c r="K3" s="853"/>
      <c r="L3" s="874"/>
      <c r="M3" s="853"/>
      <c r="N3" s="38" t="s">
        <v>143</v>
      </c>
      <c r="O3" s="38" t="s">
        <v>145</v>
      </c>
      <c r="P3" s="38" t="s">
        <v>144</v>
      </c>
      <c r="Q3" s="38" t="s">
        <v>146</v>
      </c>
      <c r="R3" s="38" t="s">
        <v>147</v>
      </c>
      <c r="S3" s="38" t="s">
        <v>148</v>
      </c>
      <c r="T3" s="38" t="s">
        <v>149</v>
      </c>
      <c r="U3" s="38" t="s">
        <v>150</v>
      </c>
      <c r="V3" s="38" t="s">
        <v>453</v>
      </c>
      <c r="W3" s="38" t="s">
        <v>454</v>
      </c>
      <c r="X3" s="38" t="s">
        <v>455</v>
      </c>
      <c r="Y3" s="38" t="s">
        <v>456</v>
      </c>
      <c r="Z3" s="38" t="s">
        <v>457</v>
      </c>
      <c r="AD3" s="651" t="s">
        <v>1005</v>
      </c>
      <c r="AE3" s="650" t="s">
        <v>573</v>
      </c>
      <c r="AF3" s="571" t="s">
        <v>572</v>
      </c>
      <c r="AG3" s="571" t="s">
        <v>571</v>
      </c>
    </row>
    <row r="4" spans="1:33" ht="110.25" customHeight="1">
      <c r="A4" s="857" t="s">
        <v>973</v>
      </c>
      <c r="B4" s="870" t="s">
        <v>4</v>
      </c>
      <c r="C4" s="870" t="s">
        <v>5</v>
      </c>
      <c r="D4" s="870" t="s">
        <v>319</v>
      </c>
      <c r="E4" s="736" t="s">
        <v>7</v>
      </c>
      <c r="F4" s="734" t="s">
        <v>8</v>
      </c>
      <c r="G4" s="453">
        <v>0.95</v>
      </c>
      <c r="H4" s="457">
        <v>1</v>
      </c>
      <c r="I4" s="734" t="s">
        <v>434</v>
      </c>
      <c r="J4" s="477" t="s">
        <v>766</v>
      </c>
      <c r="K4" s="477" t="s">
        <v>921</v>
      </c>
      <c r="L4" s="874"/>
      <c r="M4" s="484" t="s">
        <v>204</v>
      </c>
      <c r="N4" s="84">
        <v>1</v>
      </c>
      <c r="O4" s="602"/>
      <c r="P4" s="84">
        <v>1</v>
      </c>
      <c r="Q4" s="602"/>
      <c r="R4" s="84">
        <v>1</v>
      </c>
      <c r="S4" s="602"/>
      <c r="T4" s="84">
        <v>1</v>
      </c>
      <c r="U4" s="614"/>
      <c r="V4" s="95">
        <f>IFERROR((O4*100%)/N4,"-")</f>
        <v>0</v>
      </c>
      <c r="W4" s="95">
        <f>IFERROR((Q4*100%)/P4,"-")</f>
        <v>0</v>
      </c>
      <c r="X4" s="95">
        <f>IFERROR((S4*100%)/R4,"-")</f>
        <v>0</v>
      </c>
      <c r="Y4" s="95">
        <f>IFERROR((U4*100%)/T4,"-")</f>
        <v>0</v>
      </c>
      <c r="Z4" s="95">
        <f>IFERROR(AVERAGE(V4:Y4),"-")</f>
        <v>0</v>
      </c>
      <c r="AD4" s="101"/>
      <c r="AE4" s="278"/>
      <c r="AF4" s="195"/>
      <c r="AG4" s="195"/>
    </row>
    <row r="5" spans="1:33" ht="110.25" customHeight="1">
      <c r="A5" s="857"/>
      <c r="B5" s="870"/>
      <c r="C5" s="870"/>
      <c r="D5" s="870"/>
      <c r="E5" s="736" t="s">
        <v>6</v>
      </c>
      <c r="F5" s="734" t="s">
        <v>764</v>
      </c>
      <c r="G5" s="453">
        <v>0.45</v>
      </c>
      <c r="H5" s="457">
        <v>0.8</v>
      </c>
      <c r="I5" s="734" t="s">
        <v>1046</v>
      </c>
      <c r="J5" s="733" t="s">
        <v>765</v>
      </c>
      <c r="K5" s="733" t="s">
        <v>763</v>
      </c>
      <c r="L5" s="874"/>
      <c r="M5" s="734" t="s">
        <v>204</v>
      </c>
      <c r="N5" s="84">
        <v>1</v>
      </c>
      <c r="O5" s="602"/>
      <c r="P5" s="84">
        <v>1</v>
      </c>
      <c r="Q5" s="602"/>
      <c r="R5" s="84">
        <v>1</v>
      </c>
      <c r="S5" s="602"/>
      <c r="T5" s="84">
        <v>1</v>
      </c>
      <c r="U5" s="614"/>
      <c r="V5" s="95">
        <f>IFERROR((O5*100%)/N5,"-")</f>
        <v>0</v>
      </c>
      <c r="W5" s="95">
        <f>IFERROR((Q5*100%)/P5,"-")</f>
        <v>0</v>
      </c>
      <c r="X5" s="95">
        <f>IFERROR((S5*100%)/R5,"-")</f>
        <v>0</v>
      </c>
      <c r="Y5" s="95">
        <f>IFERROR((U5*100%)/T5,"-")</f>
        <v>0</v>
      </c>
      <c r="Z5" s="95">
        <f>IFERROR(AVERAGE(V5:Y5),"-")</f>
        <v>0</v>
      </c>
      <c r="AD5" s="101"/>
      <c r="AE5" s="278"/>
      <c r="AF5" s="195"/>
      <c r="AG5" s="195"/>
    </row>
    <row r="6" spans="1:33" ht="93" customHeight="1">
      <c r="A6" s="857"/>
      <c r="B6" s="870"/>
      <c r="C6" s="870"/>
      <c r="D6" s="870"/>
      <c r="E6" s="39" t="s">
        <v>10</v>
      </c>
      <c r="F6" s="39" t="s">
        <v>11</v>
      </c>
      <c r="G6" s="43">
        <v>0.8</v>
      </c>
      <c r="H6" s="44">
        <v>0.9</v>
      </c>
      <c r="I6" s="334" t="s">
        <v>179</v>
      </c>
      <c r="J6" s="484" t="s">
        <v>770</v>
      </c>
      <c r="K6" s="484" t="s">
        <v>950</v>
      </c>
      <c r="L6" s="874"/>
      <c r="M6" s="39" t="s">
        <v>204</v>
      </c>
      <c r="N6" s="84">
        <v>1</v>
      </c>
      <c r="O6" s="602"/>
      <c r="P6" s="84">
        <v>1</v>
      </c>
      <c r="Q6" s="602"/>
      <c r="R6" s="84">
        <v>1</v>
      </c>
      <c r="S6" s="602"/>
      <c r="T6" s="84">
        <v>1</v>
      </c>
      <c r="U6" s="614"/>
      <c r="V6" s="95">
        <f t="shared" ref="V6:V24" si="0">IFERROR((O6*100%)/N6,"-")</f>
        <v>0</v>
      </c>
      <c r="W6" s="95">
        <f t="shared" ref="W6:W24" si="1">IFERROR((Q6*100%)/P6,"-")</f>
        <v>0</v>
      </c>
      <c r="X6" s="95">
        <f t="shared" ref="X6:Y24" si="2">IFERROR((S6*100%)/R6,"-")</f>
        <v>0</v>
      </c>
      <c r="Y6" s="95">
        <f t="shared" ref="Y6:Y22" si="3">IFERROR((U6*100%)/T6,"-")</f>
        <v>0</v>
      </c>
      <c r="Z6" s="95">
        <f t="shared" ref="Z6:Z22" si="4">IFERROR(AVERAGE(V6:Y6),"-")</f>
        <v>0</v>
      </c>
      <c r="AD6" s="101"/>
      <c r="AE6" s="285"/>
      <c r="AF6" s="195"/>
      <c r="AG6" s="195"/>
    </row>
    <row r="7" spans="1:33" ht="54" customHeight="1">
      <c r="A7" s="857"/>
      <c r="B7" s="870"/>
      <c r="C7" s="870"/>
      <c r="D7" s="870"/>
      <c r="E7" s="862" t="s">
        <v>889</v>
      </c>
      <c r="F7" s="862" t="s">
        <v>17</v>
      </c>
      <c r="G7" s="867">
        <v>0.43</v>
      </c>
      <c r="H7" s="867">
        <v>0.6</v>
      </c>
      <c r="I7" s="862" t="s">
        <v>699</v>
      </c>
      <c r="J7" s="355" t="s">
        <v>963</v>
      </c>
      <c r="K7" s="356" t="s">
        <v>701</v>
      </c>
      <c r="L7" s="874"/>
      <c r="M7" s="39" t="s">
        <v>635</v>
      </c>
      <c r="N7" s="84">
        <v>1</v>
      </c>
      <c r="O7" s="602"/>
      <c r="P7" s="84">
        <v>1</v>
      </c>
      <c r="Q7" s="602"/>
      <c r="R7" s="84">
        <v>1</v>
      </c>
      <c r="S7" s="602"/>
      <c r="T7" s="84">
        <v>1</v>
      </c>
      <c r="U7" s="614"/>
      <c r="V7" s="95">
        <f t="shared" si="0"/>
        <v>0</v>
      </c>
      <c r="W7" s="95">
        <f t="shared" si="1"/>
        <v>0</v>
      </c>
      <c r="X7" s="95">
        <f t="shared" si="2"/>
        <v>0</v>
      </c>
      <c r="Y7" s="95">
        <f t="shared" si="3"/>
        <v>0</v>
      </c>
      <c r="Z7" s="95">
        <f t="shared" si="4"/>
        <v>0</v>
      </c>
      <c r="AD7" s="101"/>
      <c r="AE7" s="285"/>
      <c r="AF7" s="195"/>
      <c r="AG7" s="227"/>
    </row>
    <row r="8" spans="1:33" ht="108" customHeight="1">
      <c r="A8" s="857"/>
      <c r="B8" s="870"/>
      <c r="C8" s="870"/>
      <c r="D8" s="870"/>
      <c r="E8" s="863"/>
      <c r="F8" s="863"/>
      <c r="G8" s="868"/>
      <c r="H8" s="868"/>
      <c r="I8" s="863"/>
      <c r="J8" s="355" t="s">
        <v>964</v>
      </c>
      <c r="K8" s="410" t="s">
        <v>181</v>
      </c>
      <c r="L8" s="874"/>
      <c r="M8" s="458" t="s">
        <v>635</v>
      </c>
      <c r="N8" s="84">
        <v>1</v>
      </c>
      <c r="O8" s="602"/>
      <c r="P8" s="84">
        <v>1</v>
      </c>
      <c r="Q8" s="602"/>
      <c r="R8" s="84">
        <v>1</v>
      </c>
      <c r="S8" s="602"/>
      <c r="T8" s="84">
        <v>1</v>
      </c>
      <c r="U8" s="614"/>
      <c r="V8" s="95">
        <f t="shared" si="0"/>
        <v>0</v>
      </c>
      <c r="W8" s="95"/>
      <c r="X8" s="95"/>
      <c r="Y8" s="95"/>
      <c r="Z8" s="95"/>
      <c r="AD8" s="101"/>
      <c r="AE8" s="285"/>
      <c r="AF8" s="195"/>
      <c r="AG8" s="227"/>
    </row>
    <row r="9" spans="1:33" ht="70.5" customHeight="1">
      <c r="A9" s="857"/>
      <c r="B9" s="870"/>
      <c r="C9" s="870"/>
      <c r="D9" s="870"/>
      <c r="E9" s="864"/>
      <c r="F9" s="864"/>
      <c r="G9" s="869"/>
      <c r="H9" s="869"/>
      <c r="I9" s="864"/>
      <c r="J9" s="355" t="s">
        <v>18</v>
      </c>
      <c r="K9" s="692" t="s">
        <v>700</v>
      </c>
      <c r="L9" s="874"/>
      <c r="M9" s="484" t="s">
        <v>962</v>
      </c>
      <c r="N9" s="84">
        <v>1</v>
      </c>
      <c r="O9" s="602"/>
      <c r="P9" s="84">
        <v>1</v>
      </c>
      <c r="Q9" s="602"/>
      <c r="R9" s="84">
        <v>1</v>
      </c>
      <c r="S9" s="602"/>
      <c r="T9" s="84">
        <v>1</v>
      </c>
      <c r="U9" s="614"/>
      <c r="V9" s="95">
        <f t="shared" si="0"/>
        <v>0</v>
      </c>
      <c r="W9" s="95">
        <f t="shared" si="1"/>
        <v>0</v>
      </c>
      <c r="X9" s="95">
        <f t="shared" si="2"/>
        <v>0</v>
      </c>
      <c r="Y9" s="95">
        <f t="shared" si="3"/>
        <v>0</v>
      </c>
      <c r="Z9" s="95">
        <f t="shared" si="4"/>
        <v>0</v>
      </c>
      <c r="AD9" s="101"/>
      <c r="AE9" s="285"/>
      <c r="AF9" s="195"/>
      <c r="AG9" s="195"/>
    </row>
    <row r="10" spans="1:33" ht="112.5" customHeight="1">
      <c r="A10" s="857"/>
      <c r="B10" s="870"/>
      <c r="C10" s="870"/>
      <c r="D10" s="870"/>
      <c r="E10" s="39" t="s">
        <v>21</v>
      </c>
      <c r="F10" s="39" t="s">
        <v>22</v>
      </c>
      <c r="G10" s="48">
        <v>0.56000000000000005</v>
      </c>
      <c r="H10" s="44">
        <v>0.5</v>
      </c>
      <c r="I10" s="39" t="s">
        <v>182</v>
      </c>
      <c r="J10" s="484" t="s">
        <v>926</v>
      </c>
      <c r="K10" s="484" t="s">
        <v>925</v>
      </c>
      <c r="L10" s="874"/>
      <c r="M10" s="39" t="s">
        <v>130</v>
      </c>
      <c r="N10" s="84">
        <v>1</v>
      </c>
      <c r="O10" s="602"/>
      <c r="P10" s="84">
        <v>1</v>
      </c>
      <c r="Q10" s="602"/>
      <c r="R10" s="84">
        <v>1</v>
      </c>
      <c r="S10" s="602"/>
      <c r="T10" s="84">
        <v>1</v>
      </c>
      <c r="U10" s="614"/>
      <c r="V10" s="95">
        <f t="shared" si="0"/>
        <v>0</v>
      </c>
      <c r="W10" s="95">
        <f t="shared" si="1"/>
        <v>0</v>
      </c>
      <c r="X10" s="95">
        <f t="shared" si="2"/>
        <v>0</v>
      </c>
      <c r="Y10" s="95">
        <f t="shared" si="3"/>
        <v>0</v>
      </c>
      <c r="Z10" s="95">
        <f t="shared" si="4"/>
        <v>0</v>
      </c>
      <c r="AD10" s="101"/>
      <c r="AE10" s="285"/>
      <c r="AF10" s="195"/>
      <c r="AG10" s="195"/>
    </row>
    <row r="11" spans="1:33" ht="70.5" customHeight="1">
      <c r="A11" s="791" t="s">
        <v>31</v>
      </c>
      <c r="B11" s="865" t="s">
        <v>206</v>
      </c>
      <c r="C11" s="788" t="s">
        <v>29</v>
      </c>
      <c r="D11" s="865" t="s">
        <v>438</v>
      </c>
      <c r="E11" s="481" t="s">
        <v>30</v>
      </c>
      <c r="F11" s="494" t="s">
        <v>951</v>
      </c>
      <c r="G11" s="482">
        <v>1</v>
      </c>
      <c r="H11" s="490">
        <v>1</v>
      </c>
      <c r="I11" s="496" t="s">
        <v>153</v>
      </c>
      <c r="J11" s="496" t="s">
        <v>960</v>
      </c>
      <c r="K11" s="496" t="s">
        <v>485</v>
      </c>
      <c r="L11" s="874"/>
      <c r="M11" s="53" t="s">
        <v>129</v>
      </c>
      <c r="N11" s="85">
        <v>1</v>
      </c>
      <c r="O11" s="603"/>
      <c r="P11" s="85">
        <v>1</v>
      </c>
      <c r="Q11" s="603"/>
      <c r="R11" s="85">
        <v>1</v>
      </c>
      <c r="S11" s="603"/>
      <c r="T11" s="85">
        <v>1</v>
      </c>
      <c r="U11" s="615"/>
      <c r="V11" s="95">
        <f t="shared" si="0"/>
        <v>0</v>
      </c>
      <c r="W11" s="95">
        <f t="shared" si="1"/>
        <v>0</v>
      </c>
      <c r="X11" s="95">
        <f t="shared" si="2"/>
        <v>0</v>
      </c>
      <c r="Y11" s="95">
        <f t="shared" si="3"/>
        <v>0</v>
      </c>
      <c r="Z11" s="95">
        <f t="shared" si="4"/>
        <v>0</v>
      </c>
      <c r="AD11" s="101"/>
      <c r="AE11" s="285"/>
      <c r="AF11" s="195"/>
      <c r="AG11" s="227"/>
    </row>
    <row r="12" spans="1:33" ht="69" customHeight="1">
      <c r="A12" s="792"/>
      <c r="B12" s="865"/>
      <c r="C12" s="789"/>
      <c r="D12" s="865"/>
      <c r="E12" s="49" t="s">
        <v>35</v>
      </c>
      <c r="F12" s="50" t="s">
        <v>36</v>
      </c>
      <c r="G12" s="51">
        <v>0.5</v>
      </c>
      <c r="H12" s="52">
        <v>0.7</v>
      </c>
      <c r="I12" s="51" t="s">
        <v>187</v>
      </c>
      <c r="J12" s="53" t="s">
        <v>159</v>
      </c>
      <c r="K12" s="53" t="s">
        <v>187</v>
      </c>
      <c r="L12" s="874"/>
      <c r="M12" s="53" t="s">
        <v>129</v>
      </c>
      <c r="N12" s="86">
        <v>1</v>
      </c>
      <c r="O12" s="602"/>
      <c r="P12" s="86">
        <v>1</v>
      </c>
      <c r="Q12" s="602"/>
      <c r="R12" s="86">
        <v>1</v>
      </c>
      <c r="S12" s="602"/>
      <c r="T12" s="86">
        <v>1</v>
      </c>
      <c r="U12" s="614"/>
      <c r="V12" s="95">
        <f t="shared" si="0"/>
        <v>0</v>
      </c>
      <c r="W12" s="95">
        <f t="shared" si="1"/>
        <v>0</v>
      </c>
      <c r="X12" s="95">
        <f t="shared" si="2"/>
        <v>0</v>
      </c>
      <c r="Y12" s="95">
        <f t="shared" si="3"/>
        <v>0</v>
      </c>
      <c r="Z12" s="95">
        <f t="shared" si="4"/>
        <v>0</v>
      </c>
      <c r="AD12" s="101"/>
      <c r="AE12" s="316"/>
      <c r="AF12" s="195"/>
      <c r="AG12" s="195"/>
    </row>
    <row r="13" spans="1:33" ht="84.75" customHeight="1">
      <c r="A13" s="792"/>
      <c r="B13" s="865"/>
      <c r="C13" s="789"/>
      <c r="D13" s="865"/>
      <c r="E13" s="49" t="s">
        <v>37</v>
      </c>
      <c r="F13" s="50" t="s">
        <v>36</v>
      </c>
      <c r="G13" s="51">
        <v>0.6</v>
      </c>
      <c r="H13" s="52">
        <v>0.8</v>
      </c>
      <c r="I13" s="51" t="s">
        <v>188</v>
      </c>
      <c r="J13" s="53" t="s">
        <v>160</v>
      </c>
      <c r="K13" s="53" t="s">
        <v>188</v>
      </c>
      <c r="L13" s="874"/>
      <c r="M13" s="53" t="s">
        <v>129</v>
      </c>
      <c r="N13" s="86">
        <v>1</v>
      </c>
      <c r="O13" s="602"/>
      <c r="P13" s="86">
        <v>1</v>
      </c>
      <c r="Q13" s="602"/>
      <c r="R13" s="86">
        <v>1</v>
      </c>
      <c r="S13" s="602"/>
      <c r="T13" s="86">
        <v>1</v>
      </c>
      <c r="U13" s="614"/>
      <c r="V13" s="95">
        <f t="shared" si="0"/>
        <v>0</v>
      </c>
      <c r="W13" s="95">
        <f t="shared" si="1"/>
        <v>0</v>
      </c>
      <c r="X13" s="95">
        <f t="shared" si="2"/>
        <v>0</v>
      </c>
      <c r="Y13" s="95">
        <f t="shared" si="3"/>
        <v>0</v>
      </c>
      <c r="Z13" s="95">
        <f t="shared" si="4"/>
        <v>0</v>
      </c>
      <c r="AD13" s="101"/>
      <c r="AE13" s="285"/>
      <c r="AF13" s="195"/>
      <c r="AG13" s="278"/>
    </row>
    <row r="14" spans="1:33" ht="84.75" customHeight="1">
      <c r="A14" s="792"/>
      <c r="B14" s="865"/>
      <c r="C14" s="789"/>
      <c r="D14" s="865"/>
      <c r="E14" s="521" t="s">
        <v>38</v>
      </c>
      <c r="F14" s="527" t="s">
        <v>39</v>
      </c>
      <c r="G14" s="523">
        <v>0.7</v>
      </c>
      <c r="H14" s="522">
        <v>0.8</v>
      </c>
      <c r="I14" s="523" t="s">
        <v>189</v>
      </c>
      <c r="J14" s="529" t="s">
        <v>937</v>
      </c>
      <c r="K14" s="529" t="s">
        <v>938</v>
      </c>
      <c r="L14" s="874"/>
      <c r="M14" s="529" t="s">
        <v>129</v>
      </c>
      <c r="N14" s="86">
        <v>1</v>
      </c>
      <c r="O14" s="602"/>
      <c r="P14" s="86">
        <v>1</v>
      </c>
      <c r="Q14" s="602"/>
      <c r="R14" s="86">
        <v>1</v>
      </c>
      <c r="S14" s="602"/>
      <c r="T14" s="86">
        <v>1</v>
      </c>
      <c r="U14" s="614"/>
      <c r="V14" s="95">
        <f t="shared" ref="V14" si="5">IFERROR((O14*100%)/N14,"-")</f>
        <v>0</v>
      </c>
      <c r="W14" s="95">
        <f t="shared" ref="W14" si="6">IFERROR((Q14*100%)/P14,"-")</f>
        <v>0</v>
      </c>
      <c r="X14" s="95">
        <f t="shared" ref="X14" si="7">IFERROR((S14*100%)/R14,"-")</f>
        <v>0</v>
      </c>
      <c r="Y14" s="95">
        <f t="shared" ref="Y14" si="8">IFERROR((U14*100%)/T14,"-")</f>
        <v>0</v>
      </c>
      <c r="Z14" s="95">
        <f t="shared" ref="Z14" si="9">IFERROR(AVERAGE(V14:Y14),"-")</f>
        <v>0</v>
      </c>
      <c r="AD14" s="101"/>
      <c r="AE14" s="316"/>
      <c r="AF14" s="195"/>
      <c r="AG14" s="195"/>
    </row>
    <row r="15" spans="1:33" ht="76.2" customHeight="1">
      <c r="A15" s="792"/>
      <c r="B15" s="865"/>
      <c r="C15" s="789"/>
      <c r="D15" s="865"/>
      <c r="E15" s="49" t="s">
        <v>42</v>
      </c>
      <c r="F15" s="50" t="s">
        <v>43</v>
      </c>
      <c r="G15" s="51">
        <v>0.9</v>
      </c>
      <c r="H15" s="52">
        <v>0.9</v>
      </c>
      <c r="I15" s="51" t="s">
        <v>190</v>
      </c>
      <c r="J15" s="53" t="s">
        <v>45</v>
      </c>
      <c r="K15" s="53" t="s">
        <v>186</v>
      </c>
      <c r="L15" s="874"/>
      <c r="M15" s="51" t="s">
        <v>129</v>
      </c>
      <c r="N15" s="86">
        <v>0.9</v>
      </c>
      <c r="O15" s="602"/>
      <c r="P15" s="86">
        <v>0.9</v>
      </c>
      <c r="Q15" s="602"/>
      <c r="R15" s="86">
        <v>0.9</v>
      </c>
      <c r="S15" s="602"/>
      <c r="T15" s="86">
        <v>0.9</v>
      </c>
      <c r="U15" s="613"/>
      <c r="V15" s="95">
        <f t="shared" si="0"/>
        <v>0</v>
      </c>
      <c r="W15" s="95">
        <f t="shared" si="1"/>
        <v>0</v>
      </c>
      <c r="X15" s="95">
        <f t="shared" si="2"/>
        <v>0</v>
      </c>
      <c r="Y15" s="95">
        <f t="shared" si="3"/>
        <v>0</v>
      </c>
      <c r="Z15" s="95">
        <f t="shared" si="4"/>
        <v>0</v>
      </c>
      <c r="AD15" s="101"/>
      <c r="AE15" s="316"/>
      <c r="AF15" s="195"/>
      <c r="AG15" s="227"/>
    </row>
    <row r="16" spans="1:33" ht="93" customHeight="1">
      <c r="A16" s="792"/>
      <c r="B16" s="865"/>
      <c r="C16" s="790"/>
      <c r="D16" s="481" t="s">
        <v>331</v>
      </c>
      <c r="E16" s="481" t="s">
        <v>47</v>
      </c>
      <c r="F16" s="494" t="s">
        <v>620</v>
      </c>
      <c r="G16" s="482">
        <v>0.45</v>
      </c>
      <c r="H16" s="490">
        <v>0.9</v>
      </c>
      <c r="I16" s="482" t="s">
        <v>621</v>
      </c>
      <c r="J16" s="482" t="s">
        <v>536</v>
      </c>
      <c r="K16" s="482" t="s">
        <v>485</v>
      </c>
      <c r="L16" s="874"/>
      <c r="M16" s="482" t="s">
        <v>129</v>
      </c>
      <c r="N16" s="86">
        <v>1</v>
      </c>
      <c r="O16" s="602"/>
      <c r="P16" s="86">
        <v>1</v>
      </c>
      <c r="Q16" s="602"/>
      <c r="R16" s="86">
        <v>1</v>
      </c>
      <c r="S16" s="602"/>
      <c r="T16" s="86">
        <v>1</v>
      </c>
      <c r="U16" s="614"/>
      <c r="V16" s="95">
        <f t="shared" si="0"/>
        <v>0</v>
      </c>
      <c r="W16" s="95">
        <f t="shared" si="1"/>
        <v>0</v>
      </c>
      <c r="X16" s="95">
        <f t="shared" si="2"/>
        <v>0</v>
      </c>
      <c r="Y16" s="95">
        <f t="shared" si="3"/>
        <v>0</v>
      </c>
      <c r="Z16" s="95">
        <f t="shared" si="4"/>
        <v>0</v>
      </c>
      <c r="AD16" s="101"/>
      <c r="AE16" s="285"/>
      <c r="AF16" s="195"/>
      <c r="AG16" s="227"/>
    </row>
    <row r="17" spans="1:33" ht="58.5" customHeight="1">
      <c r="A17" s="792"/>
      <c r="B17" s="865"/>
      <c r="C17" s="788" t="s">
        <v>49</v>
      </c>
      <c r="D17" s="807" t="s">
        <v>320</v>
      </c>
      <c r="E17" s="788" t="s">
        <v>50</v>
      </c>
      <c r="F17" s="788" t="s">
        <v>51</v>
      </c>
      <c r="G17" s="834">
        <v>0.9</v>
      </c>
      <c r="H17" s="849">
        <v>0.9</v>
      </c>
      <c r="I17" s="834" t="s">
        <v>563</v>
      </c>
      <c r="J17" s="50" t="s">
        <v>52</v>
      </c>
      <c r="K17" s="53" t="s">
        <v>53</v>
      </c>
      <c r="L17" s="874"/>
      <c r="M17" s="53" t="s">
        <v>131</v>
      </c>
      <c r="N17" s="86">
        <v>1</v>
      </c>
      <c r="O17" s="602"/>
      <c r="P17" s="86">
        <v>0</v>
      </c>
      <c r="Q17" s="602"/>
      <c r="R17" s="86">
        <v>0</v>
      </c>
      <c r="S17" s="602"/>
      <c r="T17" s="86">
        <v>0</v>
      </c>
      <c r="U17" s="614"/>
      <c r="V17" s="95">
        <f t="shared" si="0"/>
        <v>0</v>
      </c>
      <c r="W17" s="95" t="str">
        <f t="shared" si="1"/>
        <v>-</v>
      </c>
      <c r="X17" s="95" t="str">
        <f t="shared" si="2"/>
        <v>-</v>
      </c>
      <c r="Y17" s="95" t="str">
        <f t="shared" si="3"/>
        <v>-</v>
      </c>
      <c r="Z17" s="95">
        <f t="shared" si="4"/>
        <v>0</v>
      </c>
      <c r="AA17" s="37"/>
      <c r="AB17" s="37"/>
      <c r="AC17" s="126"/>
      <c r="AD17" s="101"/>
      <c r="AE17" s="285"/>
      <c r="AF17" s="195"/>
      <c r="AG17" s="195"/>
    </row>
    <row r="18" spans="1:33" ht="54" customHeight="1">
      <c r="A18" s="809"/>
      <c r="B18" s="865"/>
      <c r="C18" s="790"/>
      <c r="D18" s="808"/>
      <c r="E18" s="790"/>
      <c r="F18" s="790"/>
      <c r="G18" s="835"/>
      <c r="H18" s="850"/>
      <c r="I18" s="835"/>
      <c r="J18" s="50" t="s">
        <v>542</v>
      </c>
      <c r="K18" s="53" t="s">
        <v>541</v>
      </c>
      <c r="L18" s="874"/>
      <c r="M18" s="53" t="s">
        <v>129</v>
      </c>
      <c r="N18" s="86">
        <v>0</v>
      </c>
      <c r="O18" s="602"/>
      <c r="P18" s="86">
        <v>0.75</v>
      </c>
      <c r="Q18" s="602"/>
      <c r="R18" s="86">
        <v>0.8</v>
      </c>
      <c r="S18" s="602"/>
      <c r="T18" s="86">
        <v>0.9</v>
      </c>
      <c r="U18" s="614"/>
      <c r="V18" s="95" t="str">
        <f t="shared" si="0"/>
        <v>-</v>
      </c>
      <c r="W18" s="95">
        <f t="shared" si="1"/>
        <v>0</v>
      </c>
      <c r="X18" s="95">
        <f t="shared" si="2"/>
        <v>0</v>
      </c>
      <c r="Y18" s="95">
        <f t="shared" si="3"/>
        <v>0</v>
      </c>
      <c r="Z18" s="95">
        <f t="shared" si="4"/>
        <v>0</v>
      </c>
      <c r="AA18" s="37"/>
      <c r="AB18" s="37"/>
      <c r="AC18" s="126"/>
      <c r="AD18" s="101"/>
      <c r="AE18" s="285"/>
      <c r="AF18" s="195"/>
      <c r="AG18" s="195"/>
    </row>
    <row r="19" spans="1:33" ht="109.5" customHeight="1">
      <c r="A19" s="489" t="s">
        <v>873</v>
      </c>
      <c r="B19" s="448" t="s">
        <v>440</v>
      </c>
      <c r="C19" s="448" t="s">
        <v>441</v>
      </c>
      <c r="D19" s="448" t="s">
        <v>442</v>
      </c>
      <c r="E19" s="448" t="s">
        <v>70</v>
      </c>
      <c r="F19" s="448" t="s">
        <v>443</v>
      </c>
      <c r="G19" s="124">
        <v>4.1999999999999997E-3</v>
      </c>
      <c r="H19" s="479" t="s">
        <v>965</v>
      </c>
      <c r="I19" s="486" t="s">
        <v>72</v>
      </c>
      <c r="J19" s="62" t="s">
        <v>205</v>
      </c>
      <c r="K19" s="58" t="s">
        <v>166</v>
      </c>
      <c r="L19" s="874"/>
      <c r="M19" s="58" t="s">
        <v>130</v>
      </c>
      <c r="N19" s="91">
        <v>5.0000000000000001E-3</v>
      </c>
      <c r="O19" s="604"/>
      <c r="P19" s="91">
        <v>5.0000000000000001E-3</v>
      </c>
      <c r="Q19" s="604"/>
      <c r="R19" s="91">
        <v>5.0000000000000001E-3</v>
      </c>
      <c r="S19" s="604"/>
      <c r="T19" s="91">
        <v>5.0000000000000001E-3</v>
      </c>
      <c r="U19" s="620"/>
      <c r="V19" s="95" t="str">
        <f>IF(O19,IF(O19&gt;=0.5%,100%,IF(AND(O19&gt;0.4%),79%,59%)),"-")</f>
        <v>-</v>
      </c>
      <c r="W19" s="95" t="str">
        <f>IF(Q19,IF(Q19&gt;=0.5%,100%,IF(AND(Q19&gt;0.4%),79%,59%)),"-")</f>
        <v>-</v>
      </c>
      <c r="X19" s="95" t="str">
        <f>IF(S19,IF(S19&gt;=0.5%,100%,IF(AND(S19&gt;0.4%),79%,59%)),"-")</f>
        <v>-</v>
      </c>
      <c r="Y19" s="95" t="str">
        <f>IF(U19,IF(U19&gt;=0.5%,100%,IF(AND(U19&gt;0.4%),79%,59%)),"-")</f>
        <v>-</v>
      </c>
      <c r="Z19" s="95" t="str">
        <f t="shared" si="4"/>
        <v>-</v>
      </c>
      <c r="AD19" s="101"/>
      <c r="AE19" s="647"/>
      <c r="AF19" s="195"/>
      <c r="AG19" s="227"/>
    </row>
    <row r="20" spans="1:33" ht="123" customHeight="1">
      <c r="A20" s="791" t="s">
        <v>127</v>
      </c>
      <c r="B20" s="860" t="s">
        <v>78</v>
      </c>
      <c r="C20" s="860" t="s">
        <v>79</v>
      </c>
      <c r="D20" s="860" t="s">
        <v>90</v>
      </c>
      <c r="E20" s="860" t="s">
        <v>91</v>
      </c>
      <c r="F20" s="860" t="s">
        <v>92</v>
      </c>
      <c r="G20" s="859">
        <v>0.3</v>
      </c>
      <c r="H20" s="875">
        <v>0.7</v>
      </c>
      <c r="I20" s="64" t="s">
        <v>195</v>
      </c>
      <c r="J20" s="64" t="s">
        <v>172</v>
      </c>
      <c r="K20" s="64" t="s">
        <v>195</v>
      </c>
      <c r="L20" s="874"/>
      <c r="M20" s="64" t="s">
        <v>130</v>
      </c>
      <c r="N20" s="92">
        <v>0</v>
      </c>
      <c r="O20" s="602"/>
      <c r="P20" s="92" t="s">
        <v>903</v>
      </c>
      <c r="Q20" s="602"/>
      <c r="R20" s="92">
        <v>0</v>
      </c>
      <c r="S20" s="602"/>
      <c r="T20" s="92" t="s">
        <v>903</v>
      </c>
      <c r="U20" s="602"/>
      <c r="V20" s="95" t="str">
        <f>IF(O20,IF(O20&gt;=90%,100%,59%),"-")</f>
        <v>-</v>
      </c>
      <c r="W20" s="95" t="str">
        <f>IF(Q20,IF(Q20&gt;=90%,100%,59%),"-")</f>
        <v>-</v>
      </c>
      <c r="X20" s="95" t="str">
        <f>IF(S20,IF(S20&gt;=90%,100%,59%),"-")</f>
        <v>-</v>
      </c>
      <c r="Y20" s="95" t="str">
        <f>IF(U20,IF(U20&gt;=90%,100%,59%),"-")</f>
        <v>-</v>
      </c>
      <c r="Z20" s="95" t="str">
        <f t="shared" si="4"/>
        <v>-</v>
      </c>
      <c r="AD20" s="101"/>
      <c r="AE20" s="647"/>
      <c r="AF20" s="195"/>
      <c r="AG20" s="227"/>
    </row>
    <row r="21" spans="1:33" ht="109.5" customHeight="1">
      <c r="A21" s="809"/>
      <c r="B21" s="860"/>
      <c r="C21" s="860"/>
      <c r="D21" s="860"/>
      <c r="E21" s="860"/>
      <c r="F21" s="860"/>
      <c r="G21" s="859"/>
      <c r="H21" s="875"/>
      <c r="I21" s="64" t="s">
        <v>201</v>
      </c>
      <c r="J21" s="64" t="s">
        <v>202</v>
      </c>
      <c r="K21" s="64" t="s">
        <v>251</v>
      </c>
      <c r="L21" s="874"/>
      <c r="M21" s="64" t="s">
        <v>130</v>
      </c>
      <c r="N21" s="92">
        <v>0</v>
      </c>
      <c r="O21" s="602"/>
      <c r="P21" s="92">
        <v>0.8</v>
      </c>
      <c r="Q21" s="602"/>
      <c r="R21" s="92">
        <v>0.8</v>
      </c>
      <c r="S21" s="602"/>
      <c r="T21" s="92">
        <v>0.8</v>
      </c>
      <c r="U21" s="602"/>
      <c r="V21" s="95" t="str">
        <f t="shared" si="0"/>
        <v>-</v>
      </c>
      <c r="W21" s="95">
        <f t="shared" si="1"/>
        <v>0</v>
      </c>
      <c r="X21" s="95">
        <f t="shared" si="2"/>
        <v>0</v>
      </c>
      <c r="Y21" s="95">
        <f t="shared" si="3"/>
        <v>0</v>
      </c>
      <c r="Z21" s="95">
        <f t="shared" si="4"/>
        <v>0</v>
      </c>
      <c r="AD21" s="101"/>
      <c r="AE21" s="647"/>
      <c r="AF21" s="195"/>
      <c r="AG21" s="227"/>
    </row>
    <row r="22" spans="1:33" ht="107.4" customHeight="1">
      <c r="A22" s="791" t="s">
        <v>128</v>
      </c>
      <c r="B22" s="847" t="s">
        <v>97</v>
      </c>
      <c r="C22" s="847" t="s">
        <v>445</v>
      </c>
      <c r="D22" s="495" t="s">
        <v>99</v>
      </c>
      <c r="E22" s="495" t="s">
        <v>100</v>
      </c>
      <c r="F22" s="502" t="s">
        <v>101</v>
      </c>
      <c r="G22" s="503">
        <v>0.7</v>
      </c>
      <c r="H22" s="504">
        <v>0.8</v>
      </c>
      <c r="I22" s="501" t="s">
        <v>173</v>
      </c>
      <c r="J22" s="499" t="s">
        <v>908</v>
      </c>
      <c r="K22" s="499" t="s">
        <v>790</v>
      </c>
      <c r="L22" s="874"/>
      <c r="M22" s="70" t="s">
        <v>130</v>
      </c>
      <c r="N22" s="93">
        <v>0</v>
      </c>
      <c r="O22" s="606"/>
      <c r="P22" s="94">
        <v>0</v>
      </c>
      <c r="Q22" s="619"/>
      <c r="R22" s="94">
        <v>0</v>
      </c>
      <c r="S22" s="619"/>
      <c r="T22" s="94">
        <v>1</v>
      </c>
      <c r="U22" s="619"/>
      <c r="V22" s="95" t="str">
        <f t="shared" si="0"/>
        <v>-</v>
      </c>
      <c r="W22" s="95" t="str">
        <f t="shared" si="1"/>
        <v>-</v>
      </c>
      <c r="X22" s="95" t="str">
        <f t="shared" si="2"/>
        <v>-</v>
      </c>
      <c r="Y22" s="95">
        <f t="shared" si="3"/>
        <v>0</v>
      </c>
      <c r="Z22" s="95">
        <f t="shared" si="4"/>
        <v>0</v>
      </c>
      <c r="AD22" s="101"/>
      <c r="AE22" s="647"/>
      <c r="AF22" s="195"/>
      <c r="AG22" s="227"/>
    </row>
    <row r="23" spans="1:33" ht="70.5" customHeight="1">
      <c r="A23" s="809"/>
      <c r="B23" s="848"/>
      <c r="C23" s="848"/>
      <c r="D23" s="495" t="s">
        <v>954</v>
      </c>
      <c r="E23" s="502" t="s">
        <v>956</v>
      </c>
      <c r="F23" s="502" t="s">
        <v>957</v>
      </c>
      <c r="G23" s="503">
        <v>0.8</v>
      </c>
      <c r="H23" s="503" t="s">
        <v>955</v>
      </c>
      <c r="I23" s="502" t="s">
        <v>957</v>
      </c>
      <c r="J23" s="499" t="s">
        <v>958</v>
      </c>
      <c r="K23" s="499" t="s">
        <v>959</v>
      </c>
      <c r="L23" s="487"/>
      <c r="M23" s="501" t="s">
        <v>130</v>
      </c>
      <c r="N23" s="93">
        <v>1</v>
      </c>
      <c r="O23" s="606"/>
      <c r="P23" s="94">
        <v>1</v>
      </c>
      <c r="Q23" s="619"/>
      <c r="R23" s="94">
        <v>1</v>
      </c>
      <c r="S23" s="619"/>
      <c r="T23" s="94">
        <v>1</v>
      </c>
      <c r="U23" s="619"/>
      <c r="V23" s="95">
        <f t="shared" ref="V23" si="10">IFERROR((O23*100%)/N23,"-")</f>
        <v>0</v>
      </c>
      <c r="W23" s="95">
        <f t="shared" ref="W23" si="11">IFERROR((Q23*100%)/P23,"-")</f>
        <v>0</v>
      </c>
      <c r="X23" s="95">
        <f t="shared" ref="X23" si="12">IFERROR((S23*100%)/R23,"-")</f>
        <v>0</v>
      </c>
      <c r="Y23" s="95">
        <f t="shared" ref="Y23" si="13">IFERROR((U23*100%)/T23,"-")</f>
        <v>0</v>
      </c>
      <c r="Z23" s="95">
        <f t="shared" ref="Z23" si="14">IFERROR(AVERAGE(V23:Y23),"-")</f>
        <v>0</v>
      </c>
      <c r="AD23" s="101"/>
      <c r="AE23" s="285"/>
      <c r="AF23" s="195"/>
      <c r="AG23" s="227"/>
    </row>
    <row r="24" spans="1:33" ht="46.5" customHeight="1">
      <c r="A24" s="854" t="s">
        <v>433</v>
      </c>
      <c r="B24" s="854"/>
      <c r="C24" s="854"/>
      <c r="D24" s="854"/>
      <c r="E24" s="854"/>
      <c r="F24" s="854"/>
      <c r="G24" s="854"/>
      <c r="H24" s="854"/>
      <c r="I24" s="854"/>
      <c r="J24" s="854"/>
      <c r="K24" s="854"/>
      <c r="L24" s="854"/>
      <c r="M24" s="854"/>
      <c r="N24" s="102"/>
      <c r="O24" s="102"/>
      <c r="P24" s="102"/>
      <c r="Q24" s="102"/>
      <c r="R24" s="102"/>
      <c r="S24" s="102"/>
      <c r="T24" s="102"/>
      <c r="U24" s="102"/>
      <c r="V24" s="40" t="str">
        <f t="shared" si="0"/>
        <v>-</v>
      </c>
      <c r="W24" s="40" t="str">
        <f t="shared" si="1"/>
        <v>-</v>
      </c>
      <c r="X24" s="40" t="str">
        <f t="shared" si="2"/>
        <v>-</v>
      </c>
      <c r="Y24" s="40" t="str">
        <f t="shared" si="2"/>
        <v>-</v>
      </c>
      <c r="Z24" s="103">
        <f>AVERAGE(Z4:Z23)</f>
        <v>0</v>
      </c>
      <c r="AD24" s="101"/>
      <c r="AE24" s="647"/>
      <c r="AF24" s="195"/>
      <c r="AG24" s="227"/>
    </row>
    <row r="25" spans="1:33" ht="20.25" customHeight="1">
      <c r="AD25" s="101"/>
      <c r="AE25" s="285"/>
      <c r="AF25" s="195"/>
      <c r="AG25" s="227"/>
    </row>
    <row r="26" spans="1:33" ht="30" customHeight="1">
      <c r="A26" s="876" t="s">
        <v>209</v>
      </c>
      <c r="B26" s="876"/>
      <c r="C26" s="876"/>
      <c r="D26" s="876"/>
      <c r="E26" s="876"/>
      <c r="F26" s="876"/>
      <c r="G26" s="876"/>
      <c r="H26" s="876"/>
      <c r="I26" s="876"/>
      <c r="J26" s="876"/>
      <c r="AD26" s="101"/>
      <c r="AE26" s="285"/>
      <c r="AF26" s="195"/>
      <c r="AG26" s="227"/>
    </row>
    <row r="27" spans="1:33" ht="13.8">
      <c r="A27" s="858" t="s">
        <v>250</v>
      </c>
      <c r="B27" s="858"/>
      <c r="C27" s="858"/>
      <c r="D27" s="858"/>
      <c r="E27" s="858"/>
      <c r="F27" s="858"/>
      <c r="G27" s="858"/>
      <c r="H27" s="858"/>
      <c r="I27" s="858"/>
      <c r="J27" s="858"/>
      <c r="AD27" s="101"/>
      <c r="AE27" s="647"/>
      <c r="AF27" s="195"/>
      <c r="AG27" s="227"/>
    </row>
    <row r="28" spans="1:33" ht="13.8">
      <c r="A28" s="858"/>
      <c r="B28" s="858"/>
      <c r="C28" s="858"/>
      <c r="D28" s="858"/>
      <c r="E28" s="858"/>
      <c r="F28" s="858"/>
      <c r="G28" s="858"/>
      <c r="H28" s="858"/>
      <c r="I28" s="858"/>
      <c r="J28" s="858"/>
      <c r="AD28" s="101"/>
      <c r="AE28" s="647"/>
      <c r="AF28" s="195"/>
      <c r="AG28" s="227"/>
    </row>
    <row r="29" spans="1:33" ht="13.8">
      <c r="A29" s="858"/>
      <c r="B29" s="858"/>
      <c r="C29" s="858"/>
      <c r="D29" s="858"/>
      <c r="E29" s="858"/>
      <c r="F29" s="858"/>
      <c r="G29" s="858"/>
      <c r="H29" s="858"/>
      <c r="I29" s="858"/>
      <c r="J29" s="858"/>
      <c r="AD29" s="101"/>
      <c r="AE29" s="285"/>
      <c r="AF29" s="195"/>
      <c r="AG29" s="227"/>
    </row>
    <row r="30" spans="1:33" ht="13.8">
      <c r="AD30" s="101"/>
      <c r="AE30" s="647"/>
      <c r="AF30" s="195"/>
      <c r="AG30" s="227"/>
    </row>
    <row r="31" spans="1:33" ht="13.8">
      <c r="AD31" s="101"/>
      <c r="AE31" s="647"/>
      <c r="AF31" s="195"/>
      <c r="AG31" s="227"/>
    </row>
    <row r="32" spans="1:33" ht="50.25" customHeight="1">
      <c r="A32" s="793" t="s">
        <v>671</v>
      </c>
      <c r="B32" s="793" t="s">
        <v>668</v>
      </c>
      <c r="C32" s="793" t="s">
        <v>340</v>
      </c>
      <c r="D32" s="793" t="s">
        <v>0</v>
      </c>
      <c r="E32" s="793" t="s">
        <v>654</v>
      </c>
      <c r="F32" s="793" t="s">
        <v>664</v>
      </c>
      <c r="G32" s="793" t="s">
        <v>1</v>
      </c>
      <c r="H32" s="793" t="s">
        <v>645</v>
      </c>
      <c r="I32" s="793" t="s">
        <v>125</v>
      </c>
      <c r="J32" s="793" t="s">
        <v>340</v>
      </c>
      <c r="K32" s="793" t="s">
        <v>685</v>
      </c>
      <c r="L32" s="852" t="s">
        <v>432</v>
      </c>
      <c r="M32" s="793" t="s">
        <v>2</v>
      </c>
      <c r="N32" s="793" t="s">
        <v>210</v>
      </c>
      <c r="O32" s="793" t="s">
        <v>645</v>
      </c>
      <c r="P32" s="815" t="s">
        <v>3</v>
      </c>
      <c r="Q32" s="816"/>
      <c r="R32" s="816"/>
      <c r="S32" s="816"/>
      <c r="T32" s="816"/>
      <c r="U32" s="816"/>
      <c r="V32" s="816"/>
      <c r="W32" s="73"/>
      <c r="X32" s="818" t="s">
        <v>1007</v>
      </c>
      <c r="Y32" s="819"/>
      <c r="Z32" s="819"/>
      <c r="AA32" s="819"/>
      <c r="AB32" s="820"/>
      <c r="AD32" s="101"/>
      <c r="AE32" s="647"/>
      <c r="AF32" s="195"/>
      <c r="AG32" s="227"/>
    </row>
    <row r="33" spans="1:33" ht="39.6">
      <c r="A33" s="794"/>
      <c r="B33" s="794"/>
      <c r="C33" s="794"/>
      <c r="D33" s="794"/>
      <c r="E33" s="794"/>
      <c r="F33" s="794"/>
      <c r="G33" s="794"/>
      <c r="H33" s="794"/>
      <c r="I33" s="794"/>
      <c r="J33" s="794"/>
      <c r="K33" s="794"/>
      <c r="L33" s="852"/>
      <c r="M33" s="794"/>
      <c r="N33" s="794"/>
      <c r="O33" s="794"/>
      <c r="P33" s="38" t="s">
        <v>143</v>
      </c>
      <c r="Q33" s="38" t="s">
        <v>145</v>
      </c>
      <c r="R33" s="38" t="s">
        <v>144</v>
      </c>
      <c r="S33" s="38" t="s">
        <v>146</v>
      </c>
      <c r="T33" s="38" t="s">
        <v>147</v>
      </c>
      <c r="U33" s="38" t="s">
        <v>148</v>
      </c>
      <c r="V33" s="38" t="s">
        <v>149</v>
      </c>
      <c r="W33" s="38" t="s">
        <v>150</v>
      </c>
      <c r="X33" s="38" t="s">
        <v>453</v>
      </c>
      <c r="Y33" s="38" t="s">
        <v>454</v>
      </c>
      <c r="Z33" s="38" t="s">
        <v>455</v>
      </c>
      <c r="AA33" s="38" t="s">
        <v>456</v>
      </c>
      <c r="AB33" s="38" t="s">
        <v>457</v>
      </c>
      <c r="AD33" s="101"/>
      <c r="AE33" s="195"/>
      <c r="AF33" s="195"/>
      <c r="AG33" s="227"/>
    </row>
    <row r="34" spans="1:33" ht="115.5" customHeight="1">
      <c r="A34" s="857" t="s">
        <v>127</v>
      </c>
      <c r="B34" s="855" t="s">
        <v>78</v>
      </c>
      <c r="C34" s="855" t="s">
        <v>79</v>
      </c>
      <c r="D34" s="855" t="s">
        <v>253</v>
      </c>
      <c r="E34" s="855" t="s">
        <v>91</v>
      </c>
      <c r="F34" s="855" t="s">
        <v>92</v>
      </c>
      <c r="G34" s="856">
        <v>0.3</v>
      </c>
      <c r="H34" s="856">
        <v>0.7</v>
      </c>
      <c r="I34" s="855" t="s">
        <v>252</v>
      </c>
      <c r="J34" s="104" t="s">
        <v>710</v>
      </c>
      <c r="K34" s="104" t="s">
        <v>1076</v>
      </c>
      <c r="L34" s="852"/>
      <c r="M34" s="105" t="s">
        <v>493</v>
      </c>
      <c r="N34" s="106">
        <v>0.05</v>
      </c>
      <c r="O34" s="107" t="s">
        <v>313</v>
      </c>
      <c r="P34" s="77" t="s">
        <v>711</v>
      </c>
      <c r="Q34" s="78"/>
      <c r="R34" s="77" t="s">
        <v>712</v>
      </c>
      <c r="S34" s="108"/>
      <c r="T34" s="77" t="s">
        <v>711</v>
      </c>
      <c r="U34" s="78"/>
      <c r="V34" s="77" t="s">
        <v>711</v>
      </c>
      <c r="W34" s="78"/>
      <c r="X34" s="40" t="str">
        <f>IF(Q34,IF(Q34&lt;5%,100%,IF(AND(Q34=8%),79%,59%)),"-")</f>
        <v>-</v>
      </c>
      <c r="Y34" s="40" t="str">
        <f>IF(S34,IF(S34&lt;5%,100%,IF(AND(S34=8%),79%,59%)),"-")</f>
        <v>-</v>
      </c>
      <c r="Z34" s="40" t="str">
        <f>IF(U34,IF(U34&lt;8%,100%,IF(AND(U34=8%),79%,59%)),"-")</f>
        <v>-</v>
      </c>
      <c r="AA34" s="40" t="str">
        <f>IF(W34,IF(W34&lt;8%,100%,IF(AND(W34=8%),79%,59%)),"-")</f>
        <v>-</v>
      </c>
      <c r="AB34" s="40" t="str">
        <f>IFERROR(AVERAGE(X34:AA34),"-")</f>
        <v>-</v>
      </c>
      <c r="AD34" s="101"/>
      <c r="AE34" s="195"/>
      <c r="AF34" s="195"/>
      <c r="AG34" s="227"/>
    </row>
    <row r="35" spans="1:33" ht="87" customHeight="1">
      <c r="A35" s="857"/>
      <c r="B35" s="855"/>
      <c r="C35" s="855"/>
      <c r="D35" s="855"/>
      <c r="E35" s="855"/>
      <c r="F35" s="855"/>
      <c r="G35" s="856"/>
      <c r="H35" s="855"/>
      <c r="I35" s="855"/>
      <c r="J35" s="104" t="s">
        <v>511</v>
      </c>
      <c r="K35" s="104" t="s">
        <v>512</v>
      </c>
      <c r="L35" s="852"/>
      <c r="M35" s="105" t="s">
        <v>493</v>
      </c>
      <c r="N35" s="368">
        <v>9.7999999999999997E-3</v>
      </c>
      <c r="O35" s="107" t="s">
        <v>713</v>
      </c>
      <c r="P35" s="77">
        <v>0.01</v>
      </c>
      <c r="Q35" s="108"/>
      <c r="R35" s="109">
        <v>0.01</v>
      </c>
      <c r="S35" s="108"/>
      <c r="T35" s="109">
        <v>0.01</v>
      </c>
      <c r="U35" s="78"/>
      <c r="V35" s="109">
        <v>0.01</v>
      </c>
      <c r="W35" s="78"/>
      <c r="X35" s="40">
        <f t="shared" ref="X35" si="15">IFERROR((Q35*100%)/P35,"-")</f>
        <v>0</v>
      </c>
      <c r="Y35" s="40" t="str">
        <f>IFERROR((R35*100%)/S35,"-")</f>
        <v>-</v>
      </c>
      <c r="Z35" s="40" t="str">
        <f>IFERROR((T35*100%)/U35,"-")</f>
        <v>-</v>
      </c>
      <c r="AA35" s="40" t="str">
        <f>IFERROR((V35*100%)/W35,"-")</f>
        <v>-</v>
      </c>
      <c r="AB35" s="40">
        <f t="shared" ref="AB35:AB39" si="16">IFERROR(AVERAGE(X35:AA35),"-")</f>
        <v>0</v>
      </c>
      <c r="AD35" s="101"/>
      <c r="AE35" s="195"/>
      <c r="AF35" s="195"/>
      <c r="AG35" s="227"/>
    </row>
    <row r="36" spans="1:33" ht="60.75" customHeight="1">
      <c r="A36" s="857"/>
      <c r="B36" s="855"/>
      <c r="C36" s="855"/>
      <c r="D36" s="855"/>
      <c r="E36" s="855"/>
      <c r="F36" s="855"/>
      <c r="G36" s="856"/>
      <c r="H36" s="855"/>
      <c r="I36" s="855"/>
      <c r="J36" s="104" t="s">
        <v>513</v>
      </c>
      <c r="K36" s="104" t="s">
        <v>514</v>
      </c>
      <c r="L36" s="852"/>
      <c r="M36" s="105" t="s">
        <v>493</v>
      </c>
      <c r="N36" s="106">
        <v>0</v>
      </c>
      <c r="O36" s="106">
        <v>0</v>
      </c>
      <c r="P36" s="77">
        <v>1.0000000000000001E-5</v>
      </c>
      <c r="Q36" s="78"/>
      <c r="R36" s="77">
        <v>1.0000000000000001E-5</v>
      </c>
      <c r="S36" s="78"/>
      <c r="T36" s="77">
        <v>1.0000000000000001E-5</v>
      </c>
      <c r="U36" s="78"/>
      <c r="V36" s="77">
        <v>1.0000000000000001E-5</v>
      </c>
      <c r="W36" s="78"/>
      <c r="X36" s="40">
        <f t="shared" ref="X36:X39" si="17">IFERROR((Q36*100%)/P36,"-")</f>
        <v>0</v>
      </c>
      <c r="Y36" s="40" t="str">
        <f>IFERROR((R36*100%)/S36,"-")</f>
        <v>-</v>
      </c>
      <c r="Z36" s="40">
        <f>IFERROR((U36*100%)/T36,"-")</f>
        <v>0</v>
      </c>
      <c r="AA36" s="40" t="str">
        <f>IFERROR((V36*100%)/U36,"-")</f>
        <v>-</v>
      </c>
      <c r="AB36" s="40">
        <f t="shared" si="16"/>
        <v>0</v>
      </c>
      <c r="AD36" s="101"/>
      <c r="AE36" s="195"/>
      <c r="AF36" s="195"/>
      <c r="AG36" s="227"/>
    </row>
    <row r="37" spans="1:33" ht="76.5" customHeight="1">
      <c r="A37" s="857"/>
      <c r="B37" s="855"/>
      <c r="C37" s="855"/>
      <c r="D37" s="855"/>
      <c r="E37" s="855"/>
      <c r="F37" s="855"/>
      <c r="G37" s="856"/>
      <c r="H37" s="855"/>
      <c r="I37" s="855"/>
      <c r="J37" s="104" t="s">
        <v>515</v>
      </c>
      <c r="K37" s="104" t="s">
        <v>516</v>
      </c>
      <c r="L37" s="852"/>
      <c r="M37" s="105" t="s">
        <v>493</v>
      </c>
      <c r="N37" s="106">
        <v>0</v>
      </c>
      <c r="O37" s="106">
        <v>0</v>
      </c>
      <c r="P37" s="77">
        <v>1.0000000000000001E-5</v>
      </c>
      <c r="Q37" s="78"/>
      <c r="R37" s="77">
        <v>1.0000000000000001E-5</v>
      </c>
      <c r="S37" s="78"/>
      <c r="T37" s="77">
        <v>1.0000000000000001E-5</v>
      </c>
      <c r="U37" s="78"/>
      <c r="V37" s="77">
        <v>1.0000000000000001E-5</v>
      </c>
      <c r="W37" s="78"/>
      <c r="X37" s="40">
        <f t="shared" ref="X37" si="18">IFERROR((Q37*100%)/P37,"-")</f>
        <v>0</v>
      </c>
      <c r="Y37" s="40" t="str">
        <f>IFERROR((R37*100%)/S37,"-")</f>
        <v>-</v>
      </c>
      <c r="Z37" s="40">
        <f>IFERROR((U37*100%)/T37,"-")</f>
        <v>0</v>
      </c>
      <c r="AA37" s="40">
        <f>IFERROR((W37*100%)/V37,"-")</f>
        <v>0</v>
      </c>
      <c r="AB37" s="40">
        <f t="shared" si="16"/>
        <v>0</v>
      </c>
      <c r="AD37" s="101"/>
      <c r="AE37" s="195"/>
      <c r="AF37" s="195"/>
      <c r="AG37" s="227"/>
    </row>
    <row r="38" spans="1:33" ht="74.25" customHeight="1">
      <c r="A38" s="857"/>
      <c r="B38" s="855"/>
      <c r="C38" s="855"/>
      <c r="D38" s="855"/>
      <c r="E38" s="855"/>
      <c r="F38" s="855"/>
      <c r="G38" s="856"/>
      <c r="H38" s="855"/>
      <c r="I38" s="855"/>
      <c r="J38" s="105" t="s">
        <v>714</v>
      </c>
      <c r="K38" s="105" t="s">
        <v>192</v>
      </c>
      <c r="L38" s="852"/>
      <c r="M38" s="105" t="s">
        <v>493</v>
      </c>
      <c r="N38" s="39" t="s">
        <v>211</v>
      </c>
      <c r="O38" s="110">
        <v>1</v>
      </c>
      <c r="P38" s="77">
        <v>1</v>
      </c>
      <c r="Q38" s="78"/>
      <c r="R38" s="111">
        <v>1</v>
      </c>
      <c r="S38" s="112"/>
      <c r="T38" s="111">
        <v>1</v>
      </c>
      <c r="U38" s="112"/>
      <c r="V38" s="111">
        <v>1</v>
      </c>
      <c r="W38" s="112"/>
      <c r="X38" s="40">
        <f t="shared" si="17"/>
        <v>0</v>
      </c>
      <c r="Y38" s="40">
        <f>IFERROR((S38*100%)/R38,"-")</f>
        <v>0</v>
      </c>
      <c r="Z38" s="40">
        <f>IFERROR((U38*100%)/T38,"-")</f>
        <v>0</v>
      </c>
      <c r="AA38" s="40">
        <f>IFERROR((W38*100%)/V38,"-")</f>
        <v>0</v>
      </c>
      <c r="AB38" s="40">
        <f t="shared" si="16"/>
        <v>0</v>
      </c>
      <c r="AD38" s="101"/>
      <c r="AE38" s="195"/>
      <c r="AF38" s="195"/>
      <c r="AG38" s="227"/>
    </row>
    <row r="39" spans="1:33" ht="69" customHeight="1">
      <c r="A39" s="857"/>
      <c r="B39" s="855"/>
      <c r="C39" s="855"/>
      <c r="D39" s="855"/>
      <c r="E39" s="855"/>
      <c r="F39" s="855"/>
      <c r="G39" s="856"/>
      <c r="H39" s="855"/>
      <c r="I39" s="855"/>
      <c r="J39" s="105" t="s">
        <v>715</v>
      </c>
      <c r="K39" s="105" t="s">
        <v>485</v>
      </c>
      <c r="L39" s="852"/>
      <c r="M39" s="105" t="s">
        <v>576</v>
      </c>
      <c r="N39" s="453">
        <v>0.6</v>
      </c>
      <c r="O39" s="110">
        <v>0.8</v>
      </c>
      <c r="P39" s="77">
        <v>0.8</v>
      </c>
      <c r="Q39" s="78"/>
      <c r="R39" s="111">
        <v>0.8</v>
      </c>
      <c r="S39" s="112"/>
      <c r="T39" s="111">
        <v>0.8</v>
      </c>
      <c r="U39" s="112"/>
      <c r="V39" s="111">
        <v>0.8</v>
      </c>
      <c r="W39" s="112"/>
      <c r="X39" s="40">
        <f t="shared" si="17"/>
        <v>0</v>
      </c>
      <c r="Y39" s="40">
        <f>IFERROR((S39*100%)/R39,"-")</f>
        <v>0</v>
      </c>
      <c r="Z39" s="40">
        <f>IFERROR((U39*100%)/T39,"-")</f>
        <v>0</v>
      </c>
      <c r="AA39" s="40">
        <f>IFERROR((W39*100%)/V39,"-")</f>
        <v>0</v>
      </c>
      <c r="AB39" s="40">
        <f t="shared" si="16"/>
        <v>0</v>
      </c>
      <c r="AD39" s="101"/>
      <c r="AE39" s="195"/>
      <c r="AF39" s="195"/>
      <c r="AG39" s="227"/>
    </row>
    <row r="40" spans="1:33" ht="45.75" customHeight="1">
      <c r="J40" s="871" t="s">
        <v>332</v>
      </c>
      <c r="K40" s="872"/>
      <c r="L40" s="872"/>
      <c r="M40" s="872"/>
      <c r="N40" s="872"/>
      <c r="O40" s="872"/>
      <c r="P40" s="872"/>
      <c r="Q40" s="872"/>
      <c r="R40" s="872"/>
      <c r="S40" s="872"/>
      <c r="T40" s="872"/>
      <c r="U40" s="872"/>
      <c r="V40" s="872"/>
      <c r="W40" s="873"/>
      <c r="X40" s="122">
        <f>AVERAGE(X34:X39)</f>
        <v>0</v>
      </c>
      <c r="Y40" s="122">
        <f>AVERAGE(Y34:Y39)</f>
        <v>0</v>
      </c>
      <c r="Z40" s="122">
        <f>AVERAGE(Z34:Z39)</f>
        <v>0</v>
      </c>
      <c r="AA40" s="122">
        <f>AVERAGE(AA34:AA39)</f>
        <v>0</v>
      </c>
      <c r="AB40" s="123">
        <f>AVERAGE(AB34:AB39)</f>
        <v>0</v>
      </c>
      <c r="AD40" s="101"/>
      <c r="AE40" s="195"/>
      <c r="AF40" s="195"/>
      <c r="AG40" s="652"/>
    </row>
    <row r="43" spans="1:33">
      <c r="O43" s="367"/>
      <c r="P43" s="367"/>
    </row>
    <row r="44" spans="1:33">
      <c r="M44" s="367"/>
      <c r="P44" s="367"/>
    </row>
  </sheetData>
  <mergeCells count="78">
    <mergeCell ref="AE2:AG2"/>
    <mergeCell ref="X32:AB32"/>
    <mergeCell ref="J40:W40"/>
    <mergeCell ref="C17:C18"/>
    <mergeCell ref="D11:D15"/>
    <mergeCell ref="D17:D18"/>
    <mergeCell ref="E17:E18"/>
    <mergeCell ref="F17:F18"/>
    <mergeCell ref="M2:M3"/>
    <mergeCell ref="L2:L22"/>
    <mergeCell ref="F20:F21"/>
    <mergeCell ref="H20:H21"/>
    <mergeCell ref="I17:I18"/>
    <mergeCell ref="H17:H18"/>
    <mergeCell ref="G17:G18"/>
    <mergeCell ref="A26:J26"/>
    <mergeCell ref="A1:D1"/>
    <mergeCell ref="G7:G9"/>
    <mergeCell ref="H7:H9"/>
    <mergeCell ref="B4:B10"/>
    <mergeCell ref="C4:C10"/>
    <mergeCell ref="D4:D10"/>
    <mergeCell ref="E7:E9"/>
    <mergeCell ref="F7:F9"/>
    <mergeCell ref="D2:D3"/>
    <mergeCell ref="E2:E3"/>
    <mergeCell ref="F2:F3"/>
    <mergeCell ref="N2:T2"/>
    <mergeCell ref="A4:A10"/>
    <mergeCell ref="A11:A18"/>
    <mergeCell ref="I7:I9"/>
    <mergeCell ref="B11:B18"/>
    <mergeCell ref="C11:C16"/>
    <mergeCell ref="G2:G3"/>
    <mergeCell ref="H2:H3"/>
    <mergeCell ref="I2:I3"/>
    <mergeCell ref="J2:J3"/>
    <mergeCell ref="K2:K3"/>
    <mergeCell ref="A2:A3"/>
    <mergeCell ref="B2:B3"/>
    <mergeCell ref="G20:G21"/>
    <mergeCell ref="A20:A21"/>
    <mergeCell ref="B20:B21"/>
    <mergeCell ref="C20:C21"/>
    <mergeCell ref="D20:D21"/>
    <mergeCell ref="E20:E21"/>
    <mergeCell ref="C22:C23"/>
    <mergeCell ref="B22:B23"/>
    <mergeCell ref="N32:N33"/>
    <mergeCell ref="O32:O33"/>
    <mergeCell ref="P32:V32"/>
    <mergeCell ref="A27:J29"/>
    <mergeCell ref="A32:A33"/>
    <mergeCell ref="B32:B33"/>
    <mergeCell ref="C32:C33"/>
    <mergeCell ref="D32:D33"/>
    <mergeCell ref="E32:E33"/>
    <mergeCell ref="F32:F33"/>
    <mergeCell ref="G32:G33"/>
    <mergeCell ref="H32:H33"/>
    <mergeCell ref="I32:I33"/>
    <mergeCell ref="J32:J33"/>
    <mergeCell ref="L32:L39"/>
    <mergeCell ref="V2:Z2"/>
    <mergeCell ref="C2:C3"/>
    <mergeCell ref="A24:M24"/>
    <mergeCell ref="F34:F39"/>
    <mergeCell ref="G34:G39"/>
    <mergeCell ref="H34:H39"/>
    <mergeCell ref="I34:I39"/>
    <mergeCell ref="A34:A39"/>
    <mergeCell ref="B34:B39"/>
    <mergeCell ref="C34:C39"/>
    <mergeCell ref="D34:D39"/>
    <mergeCell ref="E34:E39"/>
    <mergeCell ref="K32:K33"/>
    <mergeCell ref="M32:M33"/>
    <mergeCell ref="A22:A23"/>
  </mergeCells>
  <conditionalFormatting sqref="V4:Z24">
    <cfRule type="cellIs" dxfId="2089" priority="430" operator="lessThan">
      <formula>0.6</formula>
    </cfRule>
    <cfRule type="cellIs" dxfId="2088" priority="431" operator="between">
      <formula>60%</formula>
      <formula>79%</formula>
    </cfRule>
    <cfRule type="cellIs" dxfId="2087" priority="432" operator="between">
      <formula>80%</formula>
      <formula>100%</formula>
    </cfRule>
  </conditionalFormatting>
  <conditionalFormatting sqref="X34:AB39">
    <cfRule type="cellIs" dxfId="2086" priority="418" operator="lessThan">
      <formula>0.6</formula>
    </cfRule>
    <cfRule type="cellIs" dxfId="2085" priority="419" operator="between">
      <formula>60%</formula>
      <formula>79.9%</formula>
    </cfRule>
    <cfRule type="cellIs" dxfId="2084" priority="420" operator="between">
      <formula>80%</formula>
      <formula>100%</formula>
    </cfRule>
  </conditionalFormatting>
  <hyperlinks>
    <hyperlink ref="A1:D1" location="Inicio!A1" display="INICIO"/>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sheetPr>
    <tabColor theme="5" tint="0.59999389629810485"/>
  </sheetPr>
  <dimension ref="A1:AG46"/>
  <sheetViews>
    <sheetView topLeftCell="J16" zoomScaleNormal="100" workbookViewId="0">
      <selection activeCell="R23" sqref="R23"/>
    </sheetView>
  </sheetViews>
  <sheetFormatPr baseColWidth="10" defaultColWidth="11.44140625" defaultRowHeight="13.2"/>
  <cols>
    <col min="1" max="1" width="15.33203125" style="98" customWidth="1"/>
    <col min="2" max="2" width="18.6640625" style="98" customWidth="1"/>
    <col min="3" max="3" width="18" style="98" customWidth="1"/>
    <col min="4" max="4" width="16.5546875" style="98" customWidth="1"/>
    <col min="5" max="5" width="17.44140625" style="98" customWidth="1"/>
    <col min="6" max="6" width="15.6640625" style="98" customWidth="1"/>
    <col min="7" max="7" width="11.44140625" style="98"/>
    <col min="8" max="8" width="14.109375" style="98" customWidth="1"/>
    <col min="9" max="9" width="16.33203125" style="98" customWidth="1"/>
    <col min="10" max="10" width="21.88671875" style="98" customWidth="1"/>
    <col min="11" max="11" width="24.44140625" style="98" customWidth="1"/>
    <col min="12" max="12" width="21.44140625" style="98" customWidth="1"/>
    <col min="13" max="13" width="16.44140625" style="98" customWidth="1"/>
    <col min="14" max="14" width="13.33203125" style="98" customWidth="1"/>
    <col min="15" max="15" width="14.6640625" style="98" customWidth="1"/>
    <col min="16" max="16" width="12.88671875" style="98" customWidth="1"/>
    <col min="17" max="17" width="15.33203125" style="98" customWidth="1"/>
    <col min="18" max="18" width="14.88671875" style="98" customWidth="1"/>
    <col min="19" max="20" width="13.6640625" style="98" customWidth="1"/>
    <col min="21" max="21" width="15.44140625" style="98" customWidth="1"/>
    <col min="22" max="26" width="17.33203125" style="98" customWidth="1"/>
    <col min="27" max="27" width="15" style="98" customWidth="1"/>
    <col min="28" max="28" width="18.33203125" style="98" customWidth="1"/>
    <col min="29" max="29" width="125.44140625" style="98" customWidth="1"/>
    <col min="30" max="30" width="46.33203125" style="98" customWidth="1"/>
    <col min="31" max="31" width="23.88671875" style="98" customWidth="1"/>
    <col min="32" max="32" width="29.5546875" style="98" customWidth="1"/>
    <col min="33" max="33" width="30.88671875" style="98" customWidth="1"/>
    <col min="34" max="16384" width="11.44140625" style="98"/>
  </cols>
  <sheetData>
    <row r="1" spans="1:33" ht="51.75" customHeight="1">
      <c r="A1" s="826" t="s">
        <v>479</v>
      </c>
      <c r="B1" s="866"/>
      <c r="C1" s="866"/>
      <c r="D1" s="866"/>
    </row>
    <row r="2" spans="1:33" ht="57" customHeight="1">
      <c r="A2" s="853" t="s">
        <v>670</v>
      </c>
      <c r="B2" s="853" t="s">
        <v>669</v>
      </c>
      <c r="C2" s="853" t="s">
        <v>340</v>
      </c>
      <c r="D2" s="853" t="s">
        <v>0</v>
      </c>
      <c r="E2" s="853" t="s">
        <v>666</v>
      </c>
      <c r="F2" s="853" t="s">
        <v>652</v>
      </c>
      <c r="G2" s="853" t="s">
        <v>1</v>
      </c>
      <c r="H2" s="853" t="s">
        <v>645</v>
      </c>
      <c r="I2" s="853" t="s">
        <v>125</v>
      </c>
      <c r="J2" s="853" t="s">
        <v>340</v>
      </c>
      <c r="K2" s="853" t="s">
        <v>685</v>
      </c>
      <c r="L2" s="874" t="s">
        <v>432</v>
      </c>
      <c r="M2" s="853" t="s">
        <v>2</v>
      </c>
      <c r="N2" s="877" t="s">
        <v>3</v>
      </c>
      <c r="O2" s="877"/>
      <c r="P2" s="877"/>
      <c r="Q2" s="877"/>
      <c r="R2" s="877"/>
      <c r="S2" s="877"/>
      <c r="T2" s="877"/>
      <c r="U2" s="488"/>
      <c r="V2" s="818" t="s">
        <v>1007</v>
      </c>
      <c r="W2" s="819"/>
      <c r="X2" s="819"/>
      <c r="Y2" s="819"/>
      <c r="Z2" s="820"/>
      <c r="AD2" s="651" t="s">
        <v>1004</v>
      </c>
      <c r="AE2" s="844" t="s">
        <v>570</v>
      </c>
      <c r="AF2" s="845"/>
      <c r="AG2" s="846"/>
    </row>
    <row r="3" spans="1:33" ht="48.75" customHeight="1">
      <c r="A3" s="853"/>
      <c r="B3" s="853"/>
      <c r="C3" s="853"/>
      <c r="D3" s="853"/>
      <c r="E3" s="853"/>
      <c r="F3" s="853"/>
      <c r="G3" s="853"/>
      <c r="H3" s="853"/>
      <c r="I3" s="853"/>
      <c r="J3" s="853"/>
      <c r="K3" s="853"/>
      <c r="L3" s="874"/>
      <c r="M3" s="853"/>
      <c r="N3" s="488" t="s">
        <v>143</v>
      </c>
      <c r="O3" s="488" t="s">
        <v>145</v>
      </c>
      <c r="P3" s="488" t="s">
        <v>144</v>
      </c>
      <c r="Q3" s="488" t="s">
        <v>146</v>
      </c>
      <c r="R3" s="488" t="s">
        <v>147</v>
      </c>
      <c r="S3" s="488" t="s">
        <v>148</v>
      </c>
      <c r="T3" s="488" t="s">
        <v>149</v>
      </c>
      <c r="U3" s="488" t="s">
        <v>150</v>
      </c>
      <c r="V3" s="488" t="s">
        <v>453</v>
      </c>
      <c r="W3" s="488" t="s">
        <v>454</v>
      </c>
      <c r="X3" s="488" t="s">
        <v>455</v>
      </c>
      <c r="Y3" s="488" t="s">
        <v>456</v>
      </c>
      <c r="Z3" s="488" t="s">
        <v>457</v>
      </c>
      <c r="AD3" s="651" t="s">
        <v>1005</v>
      </c>
      <c r="AE3" s="650" t="s">
        <v>573</v>
      </c>
      <c r="AF3" s="571" t="s">
        <v>572</v>
      </c>
      <c r="AG3" s="571" t="s">
        <v>571</v>
      </c>
    </row>
    <row r="4" spans="1:33" ht="110.25" customHeight="1">
      <c r="A4" s="857" t="s">
        <v>973</v>
      </c>
      <c r="B4" s="804" t="s">
        <v>4</v>
      </c>
      <c r="C4" s="804" t="s">
        <v>5</v>
      </c>
      <c r="D4" s="804" t="s">
        <v>319</v>
      </c>
      <c r="E4" s="736" t="s">
        <v>7</v>
      </c>
      <c r="F4" s="484" t="s">
        <v>8</v>
      </c>
      <c r="G4" s="453">
        <v>0.95</v>
      </c>
      <c r="H4" s="457">
        <v>1</v>
      </c>
      <c r="I4" s="484" t="s">
        <v>434</v>
      </c>
      <c r="J4" s="477" t="s">
        <v>766</v>
      </c>
      <c r="K4" s="477" t="s">
        <v>921</v>
      </c>
      <c r="L4" s="874"/>
      <c r="M4" s="484" t="s">
        <v>129</v>
      </c>
      <c r="N4" s="84">
        <v>1</v>
      </c>
      <c r="O4" s="602"/>
      <c r="P4" s="84">
        <v>1</v>
      </c>
      <c r="Q4" s="602"/>
      <c r="R4" s="84">
        <v>1</v>
      </c>
      <c r="S4" s="602"/>
      <c r="T4" s="84">
        <v>1</v>
      </c>
      <c r="U4" s="614"/>
      <c r="V4" s="95">
        <f>IFERROR((O4*100%)/N4,"-")</f>
        <v>0</v>
      </c>
      <c r="W4" s="95">
        <f>IFERROR((Q4*100%)/P4,"-")</f>
        <v>0</v>
      </c>
      <c r="X4" s="95">
        <f>IFERROR((S4*100%)/R4,"-")</f>
        <v>0</v>
      </c>
      <c r="Y4" s="95">
        <f>IFERROR((U4*100%)/T4,"-")</f>
        <v>0</v>
      </c>
      <c r="Z4" s="95">
        <f>IFERROR(AVERAGE(V4:Y4),"-")</f>
        <v>0</v>
      </c>
      <c r="AD4" s="101"/>
      <c r="AE4" s="278"/>
      <c r="AF4" s="195"/>
      <c r="AG4" s="195"/>
    </row>
    <row r="5" spans="1:33" ht="110.25" customHeight="1">
      <c r="A5" s="857"/>
      <c r="B5" s="805"/>
      <c r="C5" s="805"/>
      <c r="D5" s="805"/>
      <c r="E5" s="736" t="s">
        <v>6</v>
      </c>
      <c r="F5" s="734" t="s">
        <v>764</v>
      </c>
      <c r="G5" s="453">
        <v>0.45</v>
      </c>
      <c r="H5" s="457">
        <v>0.8</v>
      </c>
      <c r="I5" s="734" t="s">
        <v>1046</v>
      </c>
      <c r="J5" s="733" t="s">
        <v>765</v>
      </c>
      <c r="K5" s="733" t="s">
        <v>763</v>
      </c>
      <c r="L5" s="874"/>
      <c r="M5" s="734" t="s">
        <v>129</v>
      </c>
      <c r="N5" s="84">
        <v>1</v>
      </c>
      <c r="O5" s="602"/>
      <c r="P5" s="84">
        <v>1</v>
      </c>
      <c r="Q5" s="602"/>
      <c r="R5" s="84">
        <v>1</v>
      </c>
      <c r="S5" s="602"/>
      <c r="T5" s="84">
        <v>1</v>
      </c>
      <c r="U5" s="614"/>
      <c r="V5" s="95">
        <f>IFERROR((O5*100%)/N5,"-")</f>
        <v>0</v>
      </c>
      <c r="W5" s="95">
        <f>IFERROR((Q5*100%)/P5,"-")</f>
        <v>0</v>
      </c>
      <c r="X5" s="95">
        <f>IFERROR((S5*100%)/R5,"-")</f>
        <v>0</v>
      </c>
      <c r="Y5" s="95">
        <f>IFERROR((U5*100%)/T5,"-")</f>
        <v>0</v>
      </c>
      <c r="Z5" s="95">
        <f>IFERROR(AVERAGE(V5:Y5),"-")</f>
        <v>0</v>
      </c>
      <c r="AD5" s="101"/>
      <c r="AE5" s="278"/>
      <c r="AF5" s="195"/>
      <c r="AG5" s="195"/>
    </row>
    <row r="6" spans="1:33" ht="93" customHeight="1">
      <c r="A6" s="857"/>
      <c r="B6" s="805"/>
      <c r="C6" s="805"/>
      <c r="D6" s="805"/>
      <c r="E6" s="484" t="s">
        <v>10</v>
      </c>
      <c r="F6" s="484" t="s">
        <v>11</v>
      </c>
      <c r="G6" s="453">
        <v>0.8</v>
      </c>
      <c r="H6" s="457">
        <v>0.9</v>
      </c>
      <c r="I6" s="484" t="s">
        <v>179</v>
      </c>
      <c r="J6" s="484" t="s">
        <v>770</v>
      </c>
      <c r="K6" s="484" t="s">
        <v>950</v>
      </c>
      <c r="L6" s="874"/>
      <c r="M6" s="484" t="s">
        <v>204</v>
      </c>
      <c r="N6" s="84">
        <v>1</v>
      </c>
      <c r="O6" s="602"/>
      <c r="P6" s="84">
        <v>1</v>
      </c>
      <c r="Q6" s="602"/>
      <c r="R6" s="84">
        <v>1</v>
      </c>
      <c r="S6" s="602"/>
      <c r="T6" s="84">
        <v>1</v>
      </c>
      <c r="U6" s="614"/>
      <c r="V6" s="95">
        <f t="shared" ref="V6:V25" si="0">IFERROR((O6*100%)/N6,"-")</f>
        <v>0</v>
      </c>
      <c r="W6" s="95">
        <f t="shared" ref="W6:W25" si="1">IFERROR((Q6*100%)/P6,"-")</f>
        <v>0</v>
      </c>
      <c r="X6" s="95">
        <f t="shared" ref="X6:Y25" si="2">IFERROR((S6*100%)/R6,"-")</f>
        <v>0</v>
      </c>
      <c r="Y6" s="95">
        <f t="shared" ref="Y6:Y23" si="3">IFERROR((U6*100%)/T6,"-")</f>
        <v>0</v>
      </c>
      <c r="Z6" s="95">
        <f t="shared" ref="Z6:Z23" si="4">IFERROR(AVERAGE(V6:Y6),"-")</f>
        <v>0</v>
      </c>
      <c r="AD6" s="101"/>
      <c r="AE6" s="285"/>
      <c r="AF6" s="195"/>
      <c r="AG6" s="195"/>
    </row>
    <row r="7" spans="1:33" ht="99.75" customHeight="1">
      <c r="A7" s="857"/>
      <c r="B7" s="805"/>
      <c r="C7" s="805"/>
      <c r="D7" s="805"/>
      <c r="E7" s="485" t="s">
        <v>436</v>
      </c>
      <c r="F7" s="485" t="s">
        <v>17</v>
      </c>
      <c r="G7" s="483">
        <v>0.43</v>
      </c>
      <c r="H7" s="483">
        <v>0.6</v>
      </c>
      <c r="I7" s="485" t="s">
        <v>947</v>
      </c>
      <c r="J7" s="485" t="s">
        <v>901</v>
      </c>
      <c r="K7" s="485" t="s">
        <v>902</v>
      </c>
      <c r="L7" s="874"/>
      <c r="M7" s="453" t="s">
        <v>974</v>
      </c>
      <c r="N7" s="84">
        <v>1</v>
      </c>
      <c r="O7" s="602"/>
      <c r="P7" s="84">
        <v>1</v>
      </c>
      <c r="Q7" s="602"/>
      <c r="R7" s="84">
        <v>1</v>
      </c>
      <c r="S7" s="602"/>
      <c r="T7" s="84">
        <v>1</v>
      </c>
      <c r="U7" s="614"/>
      <c r="V7" s="95">
        <f t="shared" si="0"/>
        <v>0</v>
      </c>
      <c r="W7" s="95">
        <f t="shared" si="1"/>
        <v>0</v>
      </c>
      <c r="X7" s="95">
        <f t="shared" si="2"/>
        <v>0</v>
      </c>
      <c r="Y7" s="95">
        <f t="shared" si="3"/>
        <v>0</v>
      </c>
      <c r="Z7" s="95">
        <f t="shared" si="4"/>
        <v>0</v>
      </c>
      <c r="AD7" s="101"/>
      <c r="AE7" s="285"/>
      <c r="AF7" s="195"/>
      <c r="AG7" s="227"/>
    </row>
    <row r="8" spans="1:33" ht="103.5" customHeight="1">
      <c r="A8" s="857"/>
      <c r="B8" s="806"/>
      <c r="C8" s="806"/>
      <c r="D8" s="806"/>
      <c r="E8" s="484" t="s">
        <v>21</v>
      </c>
      <c r="F8" s="484" t="s">
        <v>22</v>
      </c>
      <c r="G8" s="48">
        <v>0.56000000000000005</v>
      </c>
      <c r="H8" s="457">
        <v>0.5</v>
      </c>
      <c r="I8" s="484" t="s">
        <v>182</v>
      </c>
      <c r="J8" s="484" t="s">
        <v>926</v>
      </c>
      <c r="K8" s="484" t="s">
        <v>925</v>
      </c>
      <c r="L8" s="874"/>
      <c r="M8" s="484" t="s">
        <v>130</v>
      </c>
      <c r="N8" s="84">
        <v>1</v>
      </c>
      <c r="O8" s="602"/>
      <c r="P8" s="84">
        <v>1</v>
      </c>
      <c r="Q8" s="602"/>
      <c r="R8" s="84">
        <v>1</v>
      </c>
      <c r="S8" s="602"/>
      <c r="T8" s="84">
        <v>1</v>
      </c>
      <c r="U8" s="614"/>
      <c r="V8" s="95">
        <f t="shared" si="0"/>
        <v>0</v>
      </c>
      <c r="W8" s="95">
        <f t="shared" si="1"/>
        <v>0</v>
      </c>
      <c r="X8" s="95">
        <f t="shared" si="2"/>
        <v>0</v>
      </c>
      <c r="Y8" s="95">
        <f t="shared" si="3"/>
        <v>0</v>
      </c>
      <c r="Z8" s="95">
        <f t="shared" si="4"/>
        <v>0</v>
      </c>
      <c r="AD8" s="101"/>
      <c r="AE8" s="285"/>
      <c r="AF8" s="195"/>
      <c r="AG8" s="227"/>
    </row>
    <row r="9" spans="1:33" ht="85.5" customHeight="1">
      <c r="A9" s="878" t="s">
        <v>31</v>
      </c>
      <c r="B9" s="865" t="s">
        <v>206</v>
      </c>
      <c r="C9" s="865" t="s">
        <v>29</v>
      </c>
      <c r="D9" s="865" t="s">
        <v>438</v>
      </c>
      <c r="E9" s="481" t="s">
        <v>30</v>
      </c>
      <c r="F9" s="494" t="s">
        <v>951</v>
      </c>
      <c r="G9" s="482">
        <v>1</v>
      </c>
      <c r="H9" s="490">
        <v>1</v>
      </c>
      <c r="I9" s="496" t="s">
        <v>153</v>
      </c>
      <c r="J9" s="496" t="s">
        <v>960</v>
      </c>
      <c r="K9" s="496" t="s">
        <v>485</v>
      </c>
      <c r="L9" s="874"/>
      <c r="M9" s="496" t="s">
        <v>129</v>
      </c>
      <c r="N9" s="85">
        <v>1</v>
      </c>
      <c r="O9" s="603"/>
      <c r="P9" s="85">
        <v>1</v>
      </c>
      <c r="Q9" s="603"/>
      <c r="R9" s="85">
        <v>1</v>
      </c>
      <c r="S9" s="603"/>
      <c r="T9" s="85">
        <v>1</v>
      </c>
      <c r="U9" s="615"/>
      <c r="V9" s="95">
        <f t="shared" si="0"/>
        <v>0</v>
      </c>
      <c r="W9" s="95">
        <f t="shared" si="1"/>
        <v>0</v>
      </c>
      <c r="X9" s="95">
        <f t="shared" si="2"/>
        <v>0</v>
      </c>
      <c r="Y9" s="95">
        <f t="shared" si="3"/>
        <v>0</v>
      </c>
      <c r="Z9" s="95">
        <f t="shared" si="4"/>
        <v>0</v>
      </c>
      <c r="AD9" s="101"/>
      <c r="AE9" s="285"/>
      <c r="AF9" s="195"/>
      <c r="AG9" s="195"/>
    </row>
    <row r="10" spans="1:33" ht="76.95" customHeight="1">
      <c r="A10" s="878"/>
      <c r="B10" s="865"/>
      <c r="C10" s="865"/>
      <c r="D10" s="865"/>
      <c r="E10" s="481" t="s">
        <v>35</v>
      </c>
      <c r="F10" s="494" t="s">
        <v>36</v>
      </c>
      <c r="G10" s="482">
        <v>0.5</v>
      </c>
      <c r="H10" s="490">
        <v>0.7</v>
      </c>
      <c r="I10" s="482" t="s">
        <v>187</v>
      </c>
      <c r="J10" s="496" t="s">
        <v>159</v>
      </c>
      <c r="K10" s="496" t="s">
        <v>187</v>
      </c>
      <c r="L10" s="874"/>
      <c r="M10" s="496" t="s">
        <v>129</v>
      </c>
      <c r="N10" s="86">
        <v>1</v>
      </c>
      <c r="O10" s="602"/>
      <c r="P10" s="86">
        <v>1</v>
      </c>
      <c r="Q10" s="602"/>
      <c r="R10" s="86">
        <v>1</v>
      </c>
      <c r="S10" s="602"/>
      <c r="T10" s="86">
        <v>1</v>
      </c>
      <c r="U10" s="614"/>
      <c r="V10" s="95">
        <f t="shared" si="0"/>
        <v>0</v>
      </c>
      <c r="W10" s="95">
        <f t="shared" si="1"/>
        <v>0</v>
      </c>
      <c r="X10" s="95">
        <f t="shared" si="2"/>
        <v>0</v>
      </c>
      <c r="Y10" s="95">
        <f t="shared" si="3"/>
        <v>0</v>
      </c>
      <c r="Z10" s="95">
        <f t="shared" si="4"/>
        <v>0</v>
      </c>
      <c r="AD10" s="101"/>
      <c r="AE10" s="285"/>
      <c r="AF10" s="195"/>
      <c r="AG10" s="195"/>
    </row>
    <row r="11" spans="1:33" ht="121.5" customHeight="1">
      <c r="A11" s="878"/>
      <c r="B11" s="865"/>
      <c r="C11" s="865"/>
      <c r="D11" s="865"/>
      <c r="E11" s="481" t="s">
        <v>37</v>
      </c>
      <c r="F11" s="494" t="s">
        <v>36</v>
      </c>
      <c r="G11" s="482">
        <v>0.6</v>
      </c>
      <c r="H11" s="490">
        <v>0.8</v>
      </c>
      <c r="I11" s="482" t="s">
        <v>188</v>
      </c>
      <c r="J11" s="496" t="s">
        <v>160</v>
      </c>
      <c r="K11" s="496" t="s">
        <v>188</v>
      </c>
      <c r="L11" s="874"/>
      <c r="M11" s="496" t="s">
        <v>129</v>
      </c>
      <c r="N11" s="86">
        <v>1</v>
      </c>
      <c r="O11" s="602"/>
      <c r="P11" s="86">
        <v>1</v>
      </c>
      <c r="Q11" s="602"/>
      <c r="R11" s="86">
        <v>1</v>
      </c>
      <c r="S11" s="602"/>
      <c r="T11" s="86">
        <v>1</v>
      </c>
      <c r="U11" s="614"/>
      <c r="V11" s="95">
        <f t="shared" si="0"/>
        <v>0</v>
      </c>
      <c r="W11" s="95">
        <f t="shared" si="1"/>
        <v>0</v>
      </c>
      <c r="X11" s="95">
        <f t="shared" si="2"/>
        <v>0</v>
      </c>
      <c r="Y11" s="95">
        <f t="shared" si="3"/>
        <v>0</v>
      </c>
      <c r="Z11" s="95">
        <f t="shared" si="4"/>
        <v>0</v>
      </c>
      <c r="AD11" s="101"/>
      <c r="AE11" s="285"/>
      <c r="AF11" s="195"/>
      <c r="AG11" s="227"/>
    </row>
    <row r="12" spans="1:33" ht="73.5" customHeight="1">
      <c r="A12" s="878"/>
      <c r="B12" s="865"/>
      <c r="C12" s="865"/>
      <c r="D12" s="865"/>
      <c r="E12" s="521" t="s">
        <v>38</v>
      </c>
      <c r="F12" s="527" t="s">
        <v>39</v>
      </c>
      <c r="G12" s="523">
        <v>0.7</v>
      </c>
      <c r="H12" s="522">
        <v>0.8</v>
      </c>
      <c r="I12" s="523" t="s">
        <v>189</v>
      </c>
      <c r="J12" s="529" t="s">
        <v>937</v>
      </c>
      <c r="K12" s="529" t="s">
        <v>938</v>
      </c>
      <c r="L12" s="874"/>
      <c r="M12" s="529" t="s">
        <v>129</v>
      </c>
      <c r="N12" s="86">
        <v>1</v>
      </c>
      <c r="O12" s="602"/>
      <c r="P12" s="86">
        <v>1</v>
      </c>
      <c r="Q12" s="602"/>
      <c r="R12" s="86">
        <v>1</v>
      </c>
      <c r="S12" s="602"/>
      <c r="T12" s="86">
        <v>1</v>
      </c>
      <c r="U12" s="614"/>
      <c r="V12" s="95">
        <f t="shared" ref="V12" si="5">IFERROR((O12*100%)/N12,"-")</f>
        <v>0</v>
      </c>
      <c r="W12" s="95">
        <f t="shared" ref="W12" si="6">IFERROR((Q12*100%)/P12,"-")</f>
        <v>0</v>
      </c>
      <c r="X12" s="95">
        <f t="shared" ref="X12" si="7">IFERROR((S12*100%)/R12,"-")</f>
        <v>0</v>
      </c>
      <c r="Y12" s="95">
        <f t="shared" ref="Y12" si="8">IFERROR((U12*100%)/T12,"-")</f>
        <v>0</v>
      </c>
      <c r="Z12" s="95">
        <f t="shared" ref="Z12" si="9">IFERROR(AVERAGE(V12:Y12),"-")</f>
        <v>0</v>
      </c>
      <c r="AD12" s="101"/>
      <c r="AE12" s="316"/>
      <c r="AF12" s="195"/>
      <c r="AG12" s="195"/>
    </row>
    <row r="13" spans="1:33" ht="76.2" customHeight="1">
      <c r="A13" s="878"/>
      <c r="B13" s="865"/>
      <c r="C13" s="865"/>
      <c r="D13" s="865"/>
      <c r="E13" s="481" t="s">
        <v>42</v>
      </c>
      <c r="F13" s="494" t="s">
        <v>43</v>
      </c>
      <c r="G13" s="482">
        <v>0.9</v>
      </c>
      <c r="H13" s="490">
        <v>0.9</v>
      </c>
      <c r="I13" s="482" t="s">
        <v>190</v>
      </c>
      <c r="J13" s="496" t="s">
        <v>45</v>
      </c>
      <c r="K13" s="496" t="s">
        <v>186</v>
      </c>
      <c r="L13" s="874"/>
      <c r="M13" s="482" t="s">
        <v>129</v>
      </c>
      <c r="N13" s="86">
        <v>0.9</v>
      </c>
      <c r="O13" s="602"/>
      <c r="P13" s="86">
        <v>0.9</v>
      </c>
      <c r="Q13" s="602"/>
      <c r="R13" s="86">
        <v>0.9</v>
      </c>
      <c r="S13" s="602"/>
      <c r="T13" s="86">
        <v>0.9</v>
      </c>
      <c r="U13" s="613"/>
      <c r="V13" s="95">
        <f t="shared" si="0"/>
        <v>0</v>
      </c>
      <c r="W13" s="95">
        <f t="shared" si="1"/>
        <v>0</v>
      </c>
      <c r="X13" s="95">
        <f t="shared" si="2"/>
        <v>0</v>
      </c>
      <c r="Y13" s="95">
        <f t="shared" si="3"/>
        <v>0</v>
      </c>
      <c r="Z13" s="95">
        <f t="shared" si="4"/>
        <v>0</v>
      </c>
      <c r="AD13" s="101"/>
      <c r="AE13" s="285"/>
      <c r="AF13" s="195"/>
      <c r="AG13" s="278"/>
    </row>
    <row r="14" spans="1:33" ht="55.5" customHeight="1">
      <c r="A14" s="878"/>
      <c r="B14" s="865"/>
      <c r="C14" s="865"/>
      <c r="D14" s="865" t="s">
        <v>331</v>
      </c>
      <c r="E14" s="865" t="s">
        <v>47</v>
      </c>
      <c r="F14" s="865" t="s">
        <v>17</v>
      </c>
      <c r="G14" s="880">
        <v>0.8</v>
      </c>
      <c r="H14" s="881">
        <v>0.9</v>
      </c>
      <c r="I14" s="880" t="s">
        <v>191</v>
      </c>
      <c r="J14" s="54" t="s">
        <v>703</v>
      </c>
      <c r="K14" s="54" t="s">
        <v>701</v>
      </c>
      <c r="L14" s="874"/>
      <c r="M14" s="54" t="s">
        <v>625</v>
      </c>
      <c r="N14" s="86">
        <v>1</v>
      </c>
      <c r="O14" s="602"/>
      <c r="P14" s="86">
        <v>0</v>
      </c>
      <c r="Q14" s="602"/>
      <c r="R14" s="86">
        <v>0</v>
      </c>
      <c r="S14" s="602"/>
      <c r="T14" s="86">
        <v>0</v>
      </c>
      <c r="U14" s="614"/>
      <c r="V14" s="95">
        <f t="shared" si="0"/>
        <v>0</v>
      </c>
      <c r="W14" s="95" t="str">
        <f t="shared" si="1"/>
        <v>-</v>
      </c>
      <c r="X14" s="95" t="str">
        <f t="shared" si="2"/>
        <v>-</v>
      </c>
      <c r="Y14" s="95" t="str">
        <f t="shared" si="3"/>
        <v>-</v>
      </c>
      <c r="Z14" s="95">
        <f t="shared" si="4"/>
        <v>0</v>
      </c>
      <c r="AD14" s="101"/>
      <c r="AE14" s="316"/>
      <c r="AF14" s="195"/>
      <c r="AG14" s="195"/>
    </row>
    <row r="15" spans="1:33" ht="95.25" customHeight="1">
      <c r="A15" s="878"/>
      <c r="B15" s="865"/>
      <c r="C15" s="865"/>
      <c r="D15" s="865"/>
      <c r="E15" s="865"/>
      <c r="F15" s="865"/>
      <c r="G15" s="880"/>
      <c r="H15" s="881"/>
      <c r="I15" s="880"/>
      <c r="J15" s="496" t="s">
        <v>702</v>
      </c>
      <c r="K15" s="496" t="s">
        <v>181</v>
      </c>
      <c r="L15" s="874"/>
      <c r="M15" s="54" t="s">
        <v>625</v>
      </c>
      <c r="N15" s="86">
        <v>0</v>
      </c>
      <c r="O15" s="602"/>
      <c r="P15" s="86">
        <v>1</v>
      </c>
      <c r="Q15" s="602"/>
      <c r="R15" s="86">
        <v>1</v>
      </c>
      <c r="S15" s="602"/>
      <c r="T15" s="86">
        <v>1</v>
      </c>
      <c r="U15" s="614"/>
      <c r="V15" s="95" t="str">
        <f t="shared" si="0"/>
        <v>-</v>
      </c>
      <c r="W15" s="95">
        <f t="shared" si="1"/>
        <v>0</v>
      </c>
      <c r="X15" s="95">
        <f t="shared" si="2"/>
        <v>0</v>
      </c>
      <c r="Y15" s="95">
        <f t="shared" si="3"/>
        <v>0</v>
      </c>
      <c r="Z15" s="95">
        <f t="shared" si="4"/>
        <v>0</v>
      </c>
      <c r="AD15" s="101"/>
      <c r="AE15" s="316"/>
      <c r="AF15" s="195"/>
      <c r="AG15" s="227"/>
    </row>
    <row r="16" spans="1:33" ht="63.75" customHeight="1">
      <c r="A16" s="878"/>
      <c r="B16" s="865"/>
      <c r="C16" s="865"/>
      <c r="D16" s="865"/>
      <c r="E16" s="865"/>
      <c r="F16" s="865"/>
      <c r="G16" s="880"/>
      <c r="H16" s="881"/>
      <c r="I16" s="880"/>
      <c r="J16" s="496" t="s">
        <v>48</v>
      </c>
      <c r="K16" s="496" t="s">
        <v>968</v>
      </c>
      <c r="L16" s="874"/>
      <c r="M16" s="496" t="s">
        <v>140</v>
      </c>
      <c r="N16" s="86">
        <v>1</v>
      </c>
      <c r="O16" s="602"/>
      <c r="P16" s="86">
        <v>1</v>
      </c>
      <c r="Q16" s="602"/>
      <c r="R16" s="86">
        <v>1</v>
      </c>
      <c r="S16" s="602"/>
      <c r="T16" s="86">
        <v>1</v>
      </c>
      <c r="U16" s="613"/>
      <c r="V16" s="95">
        <f t="shared" si="0"/>
        <v>0</v>
      </c>
      <c r="W16" s="95">
        <f t="shared" si="1"/>
        <v>0</v>
      </c>
      <c r="X16" s="95">
        <f t="shared" si="2"/>
        <v>0</v>
      </c>
      <c r="Y16" s="95">
        <f t="shared" si="3"/>
        <v>0</v>
      </c>
      <c r="Z16" s="95">
        <f t="shared" si="4"/>
        <v>0</v>
      </c>
      <c r="AD16" s="101"/>
      <c r="AE16" s="285"/>
      <c r="AF16" s="195"/>
      <c r="AG16" s="227"/>
    </row>
    <row r="17" spans="1:33" ht="67.5" customHeight="1">
      <c r="A17" s="878"/>
      <c r="B17" s="865"/>
      <c r="C17" s="865"/>
      <c r="D17" s="865"/>
      <c r="E17" s="865"/>
      <c r="F17" s="865"/>
      <c r="G17" s="880"/>
      <c r="H17" s="881"/>
      <c r="I17" s="880"/>
      <c r="J17" s="496" t="s">
        <v>161</v>
      </c>
      <c r="K17" s="496" t="s">
        <v>969</v>
      </c>
      <c r="L17" s="874"/>
      <c r="M17" s="496" t="s">
        <v>140</v>
      </c>
      <c r="N17" s="96">
        <v>0</v>
      </c>
      <c r="O17" s="621"/>
      <c r="P17" s="97">
        <v>0</v>
      </c>
      <c r="Q17" s="621"/>
      <c r="R17" s="97">
        <v>0</v>
      </c>
      <c r="S17" s="621"/>
      <c r="T17" s="96">
        <v>0.06</v>
      </c>
      <c r="U17" s="746"/>
      <c r="V17" s="95" t="str">
        <f t="shared" si="0"/>
        <v>-</v>
      </c>
      <c r="W17" s="95" t="str">
        <f t="shared" si="1"/>
        <v>-</v>
      </c>
      <c r="X17" s="95" t="str">
        <f t="shared" si="2"/>
        <v>-</v>
      </c>
      <c r="Y17" s="95">
        <f t="shared" si="3"/>
        <v>0</v>
      </c>
      <c r="Z17" s="95">
        <f t="shared" si="4"/>
        <v>0</v>
      </c>
      <c r="AD17" s="101"/>
      <c r="AE17" s="285"/>
      <c r="AF17" s="195"/>
      <c r="AG17" s="195"/>
    </row>
    <row r="18" spans="1:33" ht="56.25" customHeight="1">
      <c r="A18" s="878"/>
      <c r="B18" s="865"/>
      <c r="C18" s="865" t="s">
        <v>49</v>
      </c>
      <c r="D18" s="879" t="s">
        <v>320</v>
      </c>
      <c r="E18" s="865" t="s">
        <v>50</v>
      </c>
      <c r="F18" s="788" t="s">
        <v>51</v>
      </c>
      <c r="G18" s="834">
        <v>0.9</v>
      </c>
      <c r="H18" s="849">
        <v>0.9</v>
      </c>
      <c r="I18" s="834" t="s">
        <v>563</v>
      </c>
      <c r="J18" s="494" t="s">
        <v>52</v>
      </c>
      <c r="K18" s="496" t="s">
        <v>53</v>
      </c>
      <c r="L18" s="874"/>
      <c r="M18" s="496" t="s">
        <v>131</v>
      </c>
      <c r="N18" s="86">
        <v>1</v>
      </c>
      <c r="O18" s="602"/>
      <c r="P18" s="86">
        <v>0</v>
      </c>
      <c r="Q18" s="602"/>
      <c r="R18" s="86">
        <v>0</v>
      </c>
      <c r="S18" s="602"/>
      <c r="T18" s="86">
        <v>0</v>
      </c>
      <c r="U18" s="614"/>
      <c r="V18" s="95">
        <f t="shared" si="0"/>
        <v>0</v>
      </c>
      <c r="W18" s="95" t="str">
        <f t="shared" si="1"/>
        <v>-</v>
      </c>
      <c r="X18" s="95" t="str">
        <f t="shared" si="2"/>
        <v>-</v>
      </c>
      <c r="Y18" s="95" t="str">
        <f t="shared" si="3"/>
        <v>-</v>
      </c>
      <c r="Z18" s="95">
        <f t="shared" si="4"/>
        <v>0</v>
      </c>
      <c r="AA18" s="37"/>
      <c r="AB18" s="37"/>
      <c r="AC18" s="37"/>
      <c r="AD18" s="101"/>
      <c r="AE18" s="285"/>
      <c r="AF18" s="195"/>
      <c r="AG18" s="195"/>
    </row>
    <row r="19" spans="1:33" ht="64.5" customHeight="1">
      <c r="A19" s="878"/>
      <c r="B19" s="865"/>
      <c r="C19" s="865"/>
      <c r="D19" s="879"/>
      <c r="E19" s="865"/>
      <c r="F19" s="790"/>
      <c r="G19" s="835"/>
      <c r="H19" s="850"/>
      <c r="I19" s="835"/>
      <c r="J19" s="494" t="s">
        <v>542</v>
      </c>
      <c r="K19" s="496" t="s">
        <v>541</v>
      </c>
      <c r="L19" s="874"/>
      <c r="M19" s="496" t="s">
        <v>129</v>
      </c>
      <c r="N19" s="86">
        <v>0</v>
      </c>
      <c r="O19" s="602"/>
      <c r="P19" s="86">
        <v>0.75</v>
      </c>
      <c r="Q19" s="602"/>
      <c r="R19" s="86">
        <v>0.8</v>
      </c>
      <c r="S19" s="602"/>
      <c r="T19" s="86">
        <v>0.9</v>
      </c>
      <c r="U19" s="614"/>
      <c r="V19" s="95" t="str">
        <f t="shared" si="0"/>
        <v>-</v>
      </c>
      <c r="W19" s="95">
        <f t="shared" si="1"/>
        <v>0</v>
      </c>
      <c r="X19" s="95">
        <f t="shared" si="2"/>
        <v>0</v>
      </c>
      <c r="Y19" s="95">
        <f t="shared" si="3"/>
        <v>0</v>
      </c>
      <c r="Z19" s="95">
        <f t="shared" si="4"/>
        <v>0</v>
      </c>
      <c r="AA19" s="37"/>
      <c r="AB19" s="37"/>
      <c r="AC19" s="37"/>
      <c r="AD19" s="101"/>
      <c r="AE19" s="647"/>
      <c r="AF19" s="195"/>
      <c r="AG19" s="227"/>
    </row>
    <row r="20" spans="1:33" ht="129.75" customHeight="1">
      <c r="A20" s="489" t="s">
        <v>873</v>
      </c>
      <c r="B20" s="448" t="s">
        <v>440</v>
      </c>
      <c r="C20" s="448" t="s">
        <v>971</v>
      </c>
      <c r="D20" s="448" t="s">
        <v>442</v>
      </c>
      <c r="E20" s="448" t="s">
        <v>70</v>
      </c>
      <c r="F20" s="448" t="s">
        <v>443</v>
      </c>
      <c r="G20" s="124">
        <v>4.0000000000000001E-3</v>
      </c>
      <c r="H20" s="479" t="s">
        <v>970</v>
      </c>
      <c r="I20" s="542" t="s">
        <v>72</v>
      </c>
      <c r="J20" s="62" t="s">
        <v>205</v>
      </c>
      <c r="K20" s="492" t="s">
        <v>166</v>
      </c>
      <c r="L20" s="874"/>
      <c r="M20" s="492" t="s">
        <v>130</v>
      </c>
      <c r="N20" s="91">
        <v>5.0000000000000001E-3</v>
      </c>
      <c r="O20" s="604"/>
      <c r="P20" s="91">
        <v>5.0000000000000001E-3</v>
      </c>
      <c r="Q20" s="604"/>
      <c r="R20" s="91">
        <v>5.0000000000000001E-3</v>
      </c>
      <c r="S20" s="604"/>
      <c r="T20" s="91">
        <v>5.0000000000000001E-3</v>
      </c>
      <c r="U20" s="620"/>
      <c r="V20" s="95" t="str">
        <f>IF(O20,IF(O20&gt;=0.5%,100%,IF(AND(O20&gt;0.4%),79%,59%)),"-")</f>
        <v>-</v>
      </c>
      <c r="W20" s="95" t="str">
        <f>IF(Q20,IF(Q20&gt;=0.5%,100%,IF(AND(Q20&gt;0.4%),79%,59%)),"-")</f>
        <v>-</v>
      </c>
      <c r="X20" s="95" t="str">
        <f>IF(S20,IF(S20&gt;=0.5%,100%,IF(AND(S20&gt;0.4%),79%,59%)),"-")</f>
        <v>-</v>
      </c>
      <c r="Y20" s="95" t="str">
        <f>IF(U20,IF(U20&gt;=0.5%,100%,IF(AND(U20&gt;0.4%),79%,59%)),"-")</f>
        <v>-</v>
      </c>
      <c r="Z20" s="95" t="str">
        <f t="shared" si="4"/>
        <v>-</v>
      </c>
      <c r="AD20" s="101"/>
      <c r="AE20" s="647"/>
      <c r="AF20" s="195"/>
      <c r="AG20" s="227"/>
    </row>
    <row r="21" spans="1:33" ht="96.75" customHeight="1">
      <c r="A21" s="791" t="s">
        <v>127</v>
      </c>
      <c r="B21" s="860" t="s">
        <v>78</v>
      </c>
      <c r="C21" s="860" t="s">
        <v>79</v>
      </c>
      <c r="D21" s="860" t="s">
        <v>90</v>
      </c>
      <c r="E21" s="860" t="s">
        <v>91</v>
      </c>
      <c r="F21" s="860" t="s">
        <v>92</v>
      </c>
      <c r="G21" s="859">
        <v>0.3</v>
      </c>
      <c r="H21" s="875">
        <v>0.7</v>
      </c>
      <c r="I21" s="64" t="s">
        <v>195</v>
      </c>
      <c r="J21" s="64" t="s">
        <v>172</v>
      </c>
      <c r="K21" s="64" t="s">
        <v>195</v>
      </c>
      <c r="L21" s="874"/>
      <c r="M21" s="64" t="s">
        <v>130</v>
      </c>
      <c r="N21" s="92">
        <v>0</v>
      </c>
      <c r="O21" s="602"/>
      <c r="P21" s="92" t="s">
        <v>903</v>
      </c>
      <c r="Q21" s="602"/>
      <c r="R21" s="92">
        <v>0</v>
      </c>
      <c r="S21" s="602"/>
      <c r="T21" s="92" t="s">
        <v>903</v>
      </c>
      <c r="U21" s="602"/>
      <c r="V21" s="95" t="str">
        <f>IF(O21,IF(O21&gt;=90%,100%,59%),"-")</f>
        <v>-</v>
      </c>
      <c r="W21" s="95" t="str">
        <f>IF(Q21,IF(Q21&gt;=90%,100%,59%),"-")</f>
        <v>-</v>
      </c>
      <c r="X21" s="95" t="str">
        <f>IF(S21,IF(S21&gt;=90%,100%,59%),"-")</f>
        <v>-</v>
      </c>
      <c r="Y21" s="95" t="str">
        <f>IF(U21,IF(U21&gt;=90%,100%,59%),"-")</f>
        <v>-</v>
      </c>
      <c r="Z21" s="95" t="str">
        <f t="shared" si="4"/>
        <v>-</v>
      </c>
      <c r="AD21" s="101"/>
      <c r="AE21" s="647"/>
      <c r="AF21" s="195"/>
      <c r="AG21" s="227"/>
    </row>
    <row r="22" spans="1:33" ht="75" customHeight="1">
      <c r="A22" s="809"/>
      <c r="B22" s="860"/>
      <c r="C22" s="860"/>
      <c r="D22" s="860"/>
      <c r="E22" s="860"/>
      <c r="F22" s="860"/>
      <c r="G22" s="859"/>
      <c r="H22" s="875"/>
      <c r="I22" s="64" t="s">
        <v>201</v>
      </c>
      <c r="J22" s="64" t="s">
        <v>202</v>
      </c>
      <c r="K22" s="64" t="s">
        <v>972</v>
      </c>
      <c r="L22" s="874"/>
      <c r="M22" s="64" t="s">
        <v>130</v>
      </c>
      <c r="N22" s="92">
        <v>0</v>
      </c>
      <c r="O22" s="602"/>
      <c r="P22" s="92">
        <v>0.8</v>
      </c>
      <c r="Q22" s="602"/>
      <c r="R22" s="92">
        <v>0.8</v>
      </c>
      <c r="S22" s="602"/>
      <c r="T22" s="92">
        <v>0.8</v>
      </c>
      <c r="U22" s="602"/>
      <c r="V22" s="95" t="str">
        <f t="shared" si="0"/>
        <v>-</v>
      </c>
      <c r="W22" s="95">
        <f t="shared" si="1"/>
        <v>0</v>
      </c>
      <c r="X22" s="95">
        <f t="shared" si="2"/>
        <v>0</v>
      </c>
      <c r="Y22" s="95">
        <f t="shared" si="3"/>
        <v>0</v>
      </c>
      <c r="Z22" s="95">
        <f t="shared" si="4"/>
        <v>0</v>
      </c>
      <c r="AD22" s="101"/>
      <c r="AE22" s="647"/>
      <c r="AF22" s="195"/>
      <c r="AG22" s="227"/>
    </row>
    <row r="23" spans="1:33" ht="107.4" customHeight="1">
      <c r="A23" s="791" t="s">
        <v>128</v>
      </c>
      <c r="B23" s="847" t="s">
        <v>97</v>
      </c>
      <c r="C23" s="847" t="s">
        <v>445</v>
      </c>
      <c r="D23" s="495" t="s">
        <v>99</v>
      </c>
      <c r="E23" s="495" t="s">
        <v>100</v>
      </c>
      <c r="F23" s="502" t="s">
        <v>101</v>
      </c>
      <c r="G23" s="503">
        <v>0.7</v>
      </c>
      <c r="H23" s="504">
        <v>0.8</v>
      </c>
      <c r="I23" s="501" t="s">
        <v>173</v>
      </c>
      <c r="J23" s="499" t="s">
        <v>908</v>
      </c>
      <c r="K23" s="499" t="s">
        <v>790</v>
      </c>
      <c r="L23" s="874"/>
      <c r="M23" s="501" t="s">
        <v>130</v>
      </c>
      <c r="N23" s="93">
        <v>0</v>
      </c>
      <c r="O23" s="606"/>
      <c r="P23" s="94">
        <v>0</v>
      </c>
      <c r="Q23" s="619"/>
      <c r="R23" s="94">
        <v>0</v>
      </c>
      <c r="S23" s="619"/>
      <c r="T23" s="94">
        <v>1</v>
      </c>
      <c r="U23" s="619"/>
      <c r="V23" s="95" t="str">
        <f t="shared" si="0"/>
        <v>-</v>
      </c>
      <c r="W23" s="95" t="str">
        <f t="shared" si="1"/>
        <v>-</v>
      </c>
      <c r="X23" s="95" t="str">
        <f t="shared" si="2"/>
        <v>-</v>
      </c>
      <c r="Y23" s="95">
        <f t="shared" si="3"/>
        <v>0</v>
      </c>
      <c r="Z23" s="95">
        <f t="shared" si="4"/>
        <v>0</v>
      </c>
      <c r="AD23" s="101"/>
      <c r="AE23" s="285"/>
      <c r="AF23" s="195"/>
      <c r="AG23" s="227"/>
    </row>
    <row r="24" spans="1:33" ht="107.4" customHeight="1">
      <c r="A24" s="809"/>
      <c r="B24" s="848"/>
      <c r="C24" s="848"/>
      <c r="D24" s="495" t="s">
        <v>954</v>
      </c>
      <c r="E24" s="502" t="s">
        <v>956</v>
      </c>
      <c r="F24" s="502" t="s">
        <v>957</v>
      </c>
      <c r="G24" s="503">
        <v>0.8</v>
      </c>
      <c r="H24" s="503" t="s">
        <v>955</v>
      </c>
      <c r="I24" s="502" t="s">
        <v>957</v>
      </c>
      <c r="J24" s="499" t="s">
        <v>958</v>
      </c>
      <c r="K24" s="499" t="s">
        <v>959</v>
      </c>
      <c r="L24" s="487"/>
      <c r="M24" s="501" t="s">
        <v>130</v>
      </c>
      <c r="N24" s="93">
        <v>1</v>
      </c>
      <c r="O24" s="606"/>
      <c r="P24" s="94">
        <v>1</v>
      </c>
      <c r="Q24" s="619"/>
      <c r="R24" s="94">
        <v>1</v>
      </c>
      <c r="S24" s="619"/>
      <c r="T24" s="94">
        <v>1</v>
      </c>
      <c r="U24" s="619"/>
      <c r="V24" s="95">
        <f t="shared" ref="V24" si="10">IFERROR((O24*100%)/N24,"-")</f>
        <v>0</v>
      </c>
      <c r="W24" s="95">
        <f t="shared" ref="W24" si="11">IFERROR((Q24*100%)/P24,"-")</f>
        <v>0</v>
      </c>
      <c r="X24" s="95">
        <f t="shared" ref="X24" si="12">IFERROR((S24*100%)/R24,"-")</f>
        <v>0</v>
      </c>
      <c r="Y24" s="95">
        <f t="shared" ref="Y24" si="13">IFERROR((U24*100%)/T24,"-")</f>
        <v>0</v>
      </c>
      <c r="Z24" s="95">
        <f t="shared" ref="Z24" si="14">IFERROR(AVERAGE(V24:Y24),"-")</f>
        <v>0</v>
      </c>
      <c r="AD24" s="101"/>
      <c r="AE24" s="647"/>
      <c r="AF24" s="195"/>
      <c r="AG24" s="227"/>
    </row>
    <row r="25" spans="1:33" ht="46.5" customHeight="1">
      <c r="A25" s="854" t="s">
        <v>433</v>
      </c>
      <c r="B25" s="854"/>
      <c r="C25" s="854"/>
      <c r="D25" s="854"/>
      <c r="E25" s="854"/>
      <c r="F25" s="854"/>
      <c r="G25" s="854"/>
      <c r="H25" s="854"/>
      <c r="I25" s="854"/>
      <c r="J25" s="854"/>
      <c r="K25" s="854"/>
      <c r="L25" s="854"/>
      <c r="M25" s="854"/>
      <c r="N25" s="102"/>
      <c r="O25" s="102"/>
      <c r="P25" s="102"/>
      <c r="Q25" s="102"/>
      <c r="R25" s="102"/>
      <c r="S25" s="102"/>
      <c r="T25" s="102"/>
      <c r="U25" s="102"/>
      <c r="V25" s="40" t="str">
        <f t="shared" si="0"/>
        <v>-</v>
      </c>
      <c r="W25" s="40" t="str">
        <f t="shared" si="1"/>
        <v>-</v>
      </c>
      <c r="X25" s="40" t="str">
        <f t="shared" si="2"/>
        <v>-</v>
      </c>
      <c r="Y25" s="40" t="str">
        <f t="shared" si="2"/>
        <v>-</v>
      </c>
      <c r="Z25" s="103">
        <f>AVERAGE(Z4:Z24)</f>
        <v>0</v>
      </c>
      <c r="AD25" s="101"/>
      <c r="AE25" s="285"/>
      <c r="AF25" s="195"/>
      <c r="AG25" s="227"/>
    </row>
    <row r="26" spans="1:33" ht="21" customHeight="1">
      <c r="AD26" s="101"/>
      <c r="AE26" s="285"/>
      <c r="AF26" s="195"/>
      <c r="AG26" s="227"/>
    </row>
    <row r="27" spans="1:33" ht="13.8">
      <c r="A27" s="876" t="s">
        <v>209</v>
      </c>
      <c r="B27" s="876"/>
      <c r="C27" s="876"/>
      <c r="D27" s="876"/>
      <c r="E27" s="876"/>
      <c r="F27" s="876"/>
      <c r="G27" s="876"/>
      <c r="H27" s="876"/>
      <c r="I27" s="876"/>
      <c r="J27" s="876"/>
      <c r="AD27" s="101"/>
      <c r="AE27" s="647"/>
      <c r="AF27" s="195"/>
      <c r="AG27" s="227"/>
    </row>
    <row r="28" spans="1:33" ht="13.8">
      <c r="A28" s="858" t="s">
        <v>250</v>
      </c>
      <c r="B28" s="858"/>
      <c r="C28" s="858"/>
      <c r="D28" s="858"/>
      <c r="E28" s="858"/>
      <c r="F28" s="858"/>
      <c r="G28" s="858"/>
      <c r="H28" s="858"/>
      <c r="I28" s="858"/>
      <c r="J28" s="858"/>
      <c r="AD28" s="101"/>
      <c r="AE28" s="647"/>
      <c r="AF28" s="195"/>
      <c r="AG28" s="227"/>
    </row>
    <row r="29" spans="1:33" ht="13.8">
      <c r="A29" s="858"/>
      <c r="B29" s="858"/>
      <c r="C29" s="858"/>
      <c r="D29" s="858"/>
      <c r="E29" s="858"/>
      <c r="F29" s="858"/>
      <c r="G29" s="858"/>
      <c r="H29" s="858"/>
      <c r="I29" s="858"/>
      <c r="J29" s="858"/>
      <c r="AD29" s="101"/>
      <c r="AE29" s="285"/>
      <c r="AF29" s="195"/>
      <c r="AG29" s="227"/>
    </row>
    <row r="30" spans="1:33" ht="13.8">
      <c r="A30" s="858"/>
      <c r="B30" s="858"/>
      <c r="C30" s="858"/>
      <c r="D30" s="858"/>
      <c r="E30" s="858"/>
      <c r="F30" s="858"/>
      <c r="G30" s="858"/>
      <c r="H30" s="858"/>
      <c r="I30" s="858"/>
      <c r="J30" s="858"/>
      <c r="AD30" s="101"/>
      <c r="AE30" s="647"/>
      <c r="AF30" s="195"/>
      <c r="AG30" s="227"/>
    </row>
    <row r="31" spans="1:33" ht="13.8">
      <c r="AD31" s="101"/>
      <c r="AE31" s="647"/>
      <c r="AF31" s="195"/>
      <c r="AG31" s="227"/>
    </row>
    <row r="32" spans="1:33" ht="13.8">
      <c r="AD32" s="101"/>
      <c r="AE32" s="647"/>
      <c r="AF32" s="195"/>
      <c r="AG32" s="227"/>
    </row>
    <row r="33" spans="1:33" ht="45" customHeight="1">
      <c r="A33" s="793" t="s">
        <v>671</v>
      </c>
      <c r="B33" s="793" t="s">
        <v>668</v>
      </c>
      <c r="C33" s="793" t="s">
        <v>340</v>
      </c>
      <c r="D33" s="793" t="s">
        <v>0</v>
      </c>
      <c r="E33" s="793" t="s">
        <v>654</v>
      </c>
      <c r="F33" s="793" t="s">
        <v>664</v>
      </c>
      <c r="G33" s="793" t="s">
        <v>1</v>
      </c>
      <c r="H33" s="793" t="s">
        <v>645</v>
      </c>
      <c r="I33" s="793" t="s">
        <v>125</v>
      </c>
      <c r="J33" s="793" t="s">
        <v>340</v>
      </c>
      <c r="K33" s="793" t="s">
        <v>685</v>
      </c>
      <c r="L33" s="852" t="s">
        <v>432</v>
      </c>
      <c r="M33" s="793" t="s">
        <v>2</v>
      </c>
      <c r="N33" s="793" t="s">
        <v>210</v>
      </c>
      <c r="O33" s="793" t="s">
        <v>645</v>
      </c>
      <c r="P33" s="815" t="s">
        <v>3</v>
      </c>
      <c r="Q33" s="816"/>
      <c r="R33" s="816"/>
      <c r="S33" s="816"/>
      <c r="T33" s="816"/>
      <c r="U33" s="816"/>
      <c r="V33" s="816"/>
      <c r="W33" s="73"/>
      <c r="X33" s="818" t="s">
        <v>1007</v>
      </c>
      <c r="Y33" s="819"/>
      <c r="Z33" s="819"/>
      <c r="AA33" s="819"/>
      <c r="AB33" s="820"/>
      <c r="AD33" s="101"/>
      <c r="AE33" s="195"/>
      <c r="AF33" s="195"/>
      <c r="AG33" s="227"/>
    </row>
    <row r="34" spans="1:33" ht="39.6">
      <c r="A34" s="794"/>
      <c r="B34" s="794"/>
      <c r="C34" s="794"/>
      <c r="D34" s="794"/>
      <c r="E34" s="794"/>
      <c r="F34" s="794"/>
      <c r="G34" s="794"/>
      <c r="H34" s="794"/>
      <c r="I34" s="794"/>
      <c r="J34" s="794"/>
      <c r="K34" s="794"/>
      <c r="L34" s="852"/>
      <c r="M34" s="794"/>
      <c r="N34" s="794"/>
      <c r="O34" s="794"/>
      <c r="P34" s="488" t="s">
        <v>143</v>
      </c>
      <c r="Q34" s="488" t="s">
        <v>145</v>
      </c>
      <c r="R34" s="488" t="s">
        <v>144</v>
      </c>
      <c r="S34" s="488" t="s">
        <v>146</v>
      </c>
      <c r="T34" s="488" t="s">
        <v>147</v>
      </c>
      <c r="U34" s="488" t="s">
        <v>148</v>
      </c>
      <c r="V34" s="488" t="s">
        <v>149</v>
      </c>
      <c r="W34" s="488" t="s">
        <v>150</v>
      </c>
      <c r="X34" s="488" t="s">
        <v>453</v>
      </c>
      <c r="Y34" s="488" t="s">
        <v>454</v>
      </c>
      <c r="Z34" s="488" t="s">
        <v>455</v>
      </c>
      <c r="AA34" s="488" t="s">
        <v>456</v>
      </c>
      <c r="AB34" s="488" t="s">
        <v>457</v>
      </c>
      <c r="AD34" s="101"/>
      <c r="AE34" s="195"/>
      <c r="AF34" s="195"/>
      <c r="AG34" s="227"/>
    </row>
    <row r="35" spans="1:33" ht="39.6">
      <c r="A35" s="791" t="s">
        <v>127</v>
      </c>
      <c r="B35" s="782" t="s">
        <v>78</v>
      </c>
      <c r="C35" s="782" t="s">
        <v>79</v>
      </c>
      <c r="D35" s="782" t="s">
        <v>253</v>
      </c>
      <c r="E35" s="782" t="s">
        <v>91</v>
      </c>
      <c r="F35" s="782" t="s">
        <v>92</v>
      </c>
      <c r="G35" s="841">
        <v>0.3</v>
      </c>
      <c r="H35" s="841">
        <v>0.7</v>
      </c>
      <c r="I35" s="782" t="s">
        <v>252</v>
      </c>
      <c r="J35" s="64" t="s">
        <v>213</v>
      </c>
      <c r="K35" s="64" t="s">
        <v>213</v>
      </c>
      <c r="L35" s="852"/>
      <c r="M35" s="484" t="s">
        <v>140</v>
      </c>
      <c r="N35" s="114" t="s">
        <v>214</v>
      </c>
      <c r="O35" s="114" t="s">
        <v>704</v>
      </c>
      <c r="P35" s="115">
        <v>3.0000000000000001E-3</v>
      </c>
      <c r="Q35" s="108"/>
      <c r="R35" s="115">
        <v>3.0000000000000001E-3</v>
      </c>
      <c r="S35" s="108"/>
      <c r="T35" s="115">
        <v>3.0000000000000001E-3</v>
      </c>
      <c r="U35" s="116"/>
      <c r="V35" s="115">
        <v>3.0000000000000001E-3</v>
      </c>
      <c r="W35" s="116"/>
      <c r="X35" s="40" t="str">
        <f>IF(Q35,IF(Q35&lt;0.3%,100%,IF(Q35=0.3%,79%,59%)),"-")</f>
        <v>-</v>
      </c>
      <c r="Y35" s="40" t="str">
        <f>IF(S35,IF(S35&lt;0.3%,100%,IF(S35=0.3%,79%,59%)),"-")</f>
        <v>-</v>
      </c>
      <c r="Z35" s="40" t="str">
        <f>IF(U35,IF(U35&lt;0.3%,100%,IF(U35=0.3%,79%,59%)),"-")</f>
        <v>-</v>
      </c>
      <c r="AA35" s="40" t="str">
        <f>IF(W35,IF(W35&lt;0.3%,100%,IF(W35=0.3%,79%,59%)),"-")</f>
        <v>-</v>
      </c>
      <c r="AB35" s="40" t="str">
        <f t="shared" ref="AB35:AB41" si="15">IFERROR(AVERAGE(X35:AA35),"-")</f>
        <v>-</v>
      </c>
      <c r="AD35" s="101"/>
      <c r="AE35" s="195"/>
      <c r="AF35" s="195"/>
      <c r="AG35" s="227"/>
    </row>
    <row r="36" spans="1:33" ht="55.5" customHeight="1">
      <c r="A36" s="792"/>
      <c r="B36" s="783"/>
      <c r="C36" s="783"/>
      <c r="D36" s="783"/>
      <c r="E36" s="783"/>
      <c r="F36" s="783"/>
      <c r="G36" s="842"/>
      <c r="H36" s="842"/>
      <c r="I36" s="783"/>
      <c r="J36" s="64" t="s">
        <v>215</v>
      </c>
      <c r="K36" s="64" t="s">
        <v>215</v>
      </c>
      <c r="L36" s="852"/>
      <c r="M36" s="484" t="s">
        <v>140</v>
      </c>
      <c r="N36" s="114" t="s">
        <v>705</v>
      </c>
      <c r="O36" s="114" t="s">
        <v>704</v>
      </c>
      <c r="P36" s="111">
        <v>0.08</v>
      </c>
      <c r="Q36" s="108"/>
      <c r="R36" s="111">
        <v>0.08</v>
      </c>
      <c r="S36" s="108"/>
      <c r="T36" s="111">
        <v>0.08</v>
      </c>
      <c r="U36" s="118"/>
      <c r="V36" s="111">
        <v>0.08</v>
      </c>
      <c r="W36" s="118"/>
      <c r="X36" s="40" t="str">
        <f>IF(Q36,IF(Q36&lt;8%,100%,IF(Q36&gt;=8%,79%,59%)),"-")</f>
        <v>-</v>
      </c>
      <c r="Y36" s="40" t="str">
        <f>IF(S36,IF(S36&lt;=8%,100%,IF(S36&gt;8%,79%,59%)),"-")</f>
        <v>-</v>
      </c>
      <c r="Z36" s="40" t="str">
        <f t="shared" ref="Z36" si="16">IF(U36,IF(U36&lt;8%,100%,IF(U36=8%,79%,59%)),"-")</f>
        <v>-</v>
      </c>
      <c r="AA36" s="40" t="str">
        <f>IF(W36,IF(W36&lt;8%,100%,IF(W36=8%,79%,59%)),"-")</f>
        <v>-</v>
      </c>
      <c r="AB36" s="40" t="str">
        <f t="shared" si="15"/>
        <v>-</v>
      </c>
      <c r="AD36" s="101"/>
      <c r="AE36" s="195"/>
      <c r="AF36" s="195"/>
      <c r="AG36" s="227"/>
    </row>
    <row r="37" spans="1:33" ht="39.6">
      <c r="A37" s="792"/>
      <c r="B37" s="783"/>
      <c r="C37" s="783"/>
      <c r="D37" s="783"/>
      <c r="E37" s="783"/>
      <c r="F37" s="783"/>
      <c r="G37" s="842"/>
      <c r="H37" s="842"/>
      <c r="I37" s="783"/>
      <c r="J37" s="64" t="s">
        <v>706</v>
      </c>
      <c r="K37" s="64" t="s">
        <v>707</v>
      </c>
      <c r="L37" s="852"/>
      <c r="M37" s="484" t="s">
        <v>140</v>
      </c>
      <c r="N37" s="114" t="s">
        <v>878</v>
      </c>
      <c r="O37" s="114" t="s">
        <v>506</v>
      </c>
      <c r="P37" s="111">
        <v>0</v>
      </c>
      <c r="Q37" s="108"/>
      <c r="R37" s="111">
        <v>0</v>
      </c>
      <c r="S37" s="119"/>
      <c r="T37" s="111">
        <v>0</v>
      </c>
      <c r="U37" s="112"/>
      <c r="V37" s="111">
        <v>0.03</v>
      </c>
      <c r="W37" s="116"/>
      <c r="X37" s="40" t="str">
        <f t="shared" ref="X37:X41" si="17">IFERROR((Q37*100%)/P37,"-")</f>
        <v>-</v>
      </c>
      <c r="Y37" s="40" t="str">
        <f>IF(S37,IF(S37&lt;8%,100%,IF(S37=10%,79%,59%)),"-")</f>
        <v>-</v>
      </c>
      <c r="Z37" s="40" t="str">
        <f>IF(U37,IF(U37&lt;10%,100%,IF(U37=10%,79%,59%)),"-")</f>
        <v>-</v>
      </c>
      <c r="AA37" s="40" t="str">
        <f>IF(W37,IF(W37&lt;=3%,100%,59%),"-")</f>
        <v>-</v>
      </c>
      <c r="AB37" s="40" t="str">
        <f t="shared" si="15"/>
        <v>-</v>
      </c>
      <c r="AD37" s="101"/>
      <c r="AE37" s="195"/>
      <c r="AF37" s="195"/>
      <c r="AG37" s="227"/>
    </row>
    <row r="38" spans="1:33" ht="38.25" customHeight="1">
      <c r="A38" s="792"/>
      <c r="B38" s="783"/>
      <c r="C38" s="783"/>
      <c r="D38" s="783"/>
      <c r="E38" s="783"/>
      <c r="F38" s="783"/>
      <c r="G38" s="842"/>
      <c r="H38" s="842"/>
      <c r="I38" s="783"/>
      <c r="J38" s="366" t="s">
        <v>489</v>
      </c>
      <c r="K38" s="882" t="s">
        <v>491</v>
      </c>
      <c r="L38" s="852"/>
      <c r="M38" s="484" t="s">
        <v>140</v>
      </c>
      <c r="N38" s="114" t="s">
        <v>708</v>
      </c>
      <c r="O38" s="453" t="s">
        <v>484</v>
      </c>
      <c r="P38" s="111" t="s">
        <v>550</v>
      </c>
      <c r="Q38" s="108"/>
      <c r="R38" s="111" t="s">
        <v>550</v>
      </c>
      <c r="S38" s="116"/>
      <c r="T38" s="111" t="s">
        <v>484</v>
      </c>
      <c r="U38" s="116"/>
      <c r="V38" s="111" t="s">
        <v>484</v>
      </c>
      <c r="W38" s="116"/>
      <c r="X38" s="40" t="str">
        <f>IF(Q38,IF(Q38&lt;=0.75%,100%,59%),"-")</f>
        <v>-</v>
      </c>
      <c r="Y38" s="40" t="str">
        <f>IF(S38,IF(S38&lt;=0.75%,100%,59%),"-")</f>
        <v>-</v>
      </c>
      <c r="Z38" s="40" t="str">
        <f>IF(U38,IF(U38&lt;=0.75%,100%,59%),"-")</f>
        <v>-</v>
      </c>
      <c r="AA38" s="40" t="str">
        <f>IF(W38,IF(W38&lt;=0.75%,100%,59%),"-")</f>
        <v>-</v>
      </c>
      <c r="AB38" s="40" t="str">
        <f t="shared" si="15"/>
        <v>-</v>
      </c>
      <c r="AD38" s="101"/>
      <c r="AE38" s="195"/>
      <c r="AF38" s="195"/>
      <c r="AG38" s="227"/>
    </row>
    <row r="39" spans="1:33" ht="56.25" customHeight="1">
      <c r="A39" s="792"/>
      <c r="B39" s="783"/>
      <c r="C39" s="783"/>
      <c r="D39" s="783"/>
      <c r="E39" s="783"/>
      <c r="F39" s="783"/>
      <c r="G39" s="842"/>
      <c r="H39" s="842"/>
      <c r="I39" s="783"/>
      <c r="J39" s="366" t="s">
        <v>487</v>
      </c>
      <c r="K39" s="883"/>
      <c r="L39" s="852"/>
      <c r="M39" s="484" t="s">
        <v>140</v>
      </c>
      <c r="N39" s="114" t="s">
        <v>490</v>
      </c>
      <c r="O39" s="114" t="s">
        <v>709</v>
      </c>
      <c r="P39" s="111" t="s">
        <v>490</v>
      </c>
      <c r="Q39" s="108"/>
      <c r="R39" s="111" t="s">
        <v>490</v>
      </c>
      <c r="S39" s="116"/>
      <c r="T39" s="111" t="s">
        <v>490</v>
      </c>
      <c r="U39" s="116"/>
      <c r="V39" s="111" t="s">
        <v>490</v>
      </c>
      <c r="W39" s="116"/>
      <c r="X39" s="40" t="str">
        <f>IF(Q39,IF(Q39&lt;=0.35%,100%,59%),"-")</f>
        <v>-</v>
      </c>
      <c r="Y39" s="40" t="str">
        <f>IF(S39,IF(S39&lt;=0.35%,100%,59%),"-")</f>
        <v>-</v>
      </c>
      <c r="Z39" s="40" t="str">
        <f>IF(U39,IF(U39&lt;=0.35%,100%,59%),"-")</f>
        <v>-</v>
      </c>
      <c r="AA39" s="40" t="str">
        <f>IF(W39,IF(W39&lt;=0.35%,100%,59%),"-")</f>
        <v>-</v>
      </c>
      <c r="AB39" s="40" t="str">
        <f t="shared" si="15"/>
        <v>-</v>
      </c>
      <c r="AD39" s="101"/>
      <c r="AE39" s="195"/>
      <c r="AF39" s="195"/>
      <c r="AG39" s="227"/>
    </row>
    <row r="40" spans="1:33" ht="53.25" customHeight="1">
      <c r="A40" s="792"/>
      <c r="B40" s="783"/>
      <c r="C40" s="783"/>
      <c r="D40" s="783"/>
      <c r="E40" s="783"/>
      <c r="F40" s="783"/>
      <c r="G40" s="842"/>
      <c r="H40" s="842"/>
      <c r="I40" s="783"/>
      <c r="J40" s="366" t="s">
        <v>488</v>
      </c>
      <c r="K40" s="884"/>
      <c r="L40" s="852"/>
      <c r="M40" s="484" t="s">
        <v>140</v>
      </c>
      <c r="N40" s="114" t="s">
        <v>880</v>
      </c>
      <c r="O40" s="114" t="s">
        <v>879</v>
      </c>
      <c r="P40" s="111" t="s">
        <v>880</v>
      </c>
      <c r="Q40" s="108"/>
      <c r="R40" s="111" t="s">
        <v>880</v>
      </c>
      <c r="S40" s="116"/>
      <c r="T40" s="111" t="s">
        <v>881</v>
      </c>
      <c r="U40" s="116"/>
      <c r="V40" s="111" t="s">
        <v>880</v>
      </c>
      <c r="W40" s="116"/>
      <c r="X40" s="40" t="str">
        <f>IF(Q40,IF(Q40&gt;=0.22%,100%,59%),"-")</f>
        <v>-</v>
      </c>
      <c r="Y40" s="40" t="str">
        <f>IF(S40,IF(S40&gt;=0.22%,100%,59%),"-")</f>
        <v>-</v>
      </c>
      <c r="Z40" s="40" t="str">
        <f>IF(U40,IF(U40&gt;=0.22%,100%,59%),"-")</f>
        <v>-</v>
      </c>
      <c r="AA40" s="40" t="str">
        <f>IF(W40,IF(W40&gt;=0.22%,100%,59%),"-")</f>
        <v>-</v>
      </c>
      <c r="AB40" s="40" t="str">
        <f t="shared" si="15"/>
        <v>-</v>
      </c>
      <c r="AD40" s="101"/>
      <c r="AE40" s="195"/>
      <c r="AF40" s="195"/>
      <c r="AG40" s="652"/>
    </row>
    <row r="41" spans="1:33" ht="58.5" customHeight="1">
      <c r="A41" s="809"/>
      <c r="B41" s="784"/>
      <c r="C41" s="784"/>
      <c r="D41" s="784"/>
      <c r="E41" s="784"/>
      <c r="F41" s="784"/>
      <c r="G41" s="843"/>
      <c r="H41" s="843"/>
      <c r="I41" s="784"/>
      <c r="J41" s="366" t="s">
        <v>536</v>
      </c>
      <c r="K41" s="366" t="s">
        <v>485</v>
      </c>
      <c r="L41" s="852"/>
      <c r="M41" s="484" t="s">
        <v>140</v>
      </c>
      <c r="N41" s="453">
        <v>0.85</v>
      </c>
      <c r="O41" s="453" t="s">
        <v>486</v>
      </c>
      <c r="P41" s="111">
        <v>0.9</v>
      </c>
      <c r="Q41" s="108"/>
      <c r="R41" s="111">
        <v>0.9</v>
      </c>
      <c r="S41" s="116"/>
      <c r="T41" s="111">
        <v>0.9</v>
      </c>
      <c r="U41" s="112"/>
      <c r="V41" s="111">
        <v>0.9</v>
      </c>
      <c r="W41" s="112"/>
      <c r="X41" s="40">
        <f t="shared" si="17"/>
        <v>0</v>
      </c>
      <c r="Y41" s="40">
        <f>IFERROR((S41*100%)/R41,"-")</f>
        <v>0</v>
      </c>
      <c r="Z41" s="40">
        <f>IFERROR((U41*100%)/T41,"-")</f>
        <v>0</v>
      </c>
      <c r="AA41" s="40">
        <f>IFERROR((W41*100%)/V41,"-")</f>
        <v>0</v>
      </c>
      <c r="AB41" s="40">
        <f t="shared" si="15"/>
        <v>0</v>
      </c>
      <c r="AD41" s="101"/>
      <c r="AE41" s="195"/>
      <c r="AF41" s="195"/>
      <c r="AG41" s="652"/>
    </row>
    <row r="42" spans="1:33" ht="45.75" customHeight="1">
      <c r="J42" s="871" t="s">
        <v>332</v>
      </c>
      <c r="K42" s="872"/>
      <c r="L42" s="872"/>
      <c r="M42" s="872"/>
      <c r="N42" s="872"/>
      <c r="O42" s="872"/>
      <c r="P42" s="872"/>
      <c r="Q42" s="872"/>
      <c r="R42" s="872"/>
      <c r="S42" s="872"/>
      <c r="T42" s="872"/>
      <c r="U42" s="872"/>
      <c r="V42" s="872"/>
      <c r="W42" s="873"/>
      <c r="X42" s="141">
        <f>AVERAGE(X35:X41)</f>
        <v>0</v>
      </c>
      <c r="Y42" s="141">
        <f>AVERAGE(Y35:Y41)</f>
        <v>0</v>
      </c>
      <c r="Z42" s="141">
        <f>AVERAGE(Z35:Z41)</f>
        <v>0</v>
      </c>
      <c r="AA42" s="141">
        <f>AVERAGE(AA35:AA41)</f>
        <v>0</v>
      </c>
      <c r="AB42" s="123">
        <f>AVERAGE(AB35:AB41)</f>
        <v>0</v>
      </c>
      <c r="AD42" s="121"/>
    </row>
    <row r="45" spans="1:33">
      <c r="O45" s="367"/>
      <c r="P45" s="367"/>
    </row>
    <row r="46" spans="1:33">
      <c r="M46" s="367"/>
      <c r="P46" s="367"/>
    </row>
  </sheetData>
  <mergeCells count="80">
    <mergeCell ref="E35:E41"/>
    <mergeCell ref="I33:I34"/>
    <mergeCell ref="J33:J34"/>
    <mergeCell ref="K33:K34"/>
    <mergeCell ref="A33:A34"/>
    <mergeCell ref="B33:B34"/>
    <mergeCell ref="C33:C34"/>
    <mergeCell ref="D33:D34"/>
    <mergeCell ref="E33:E34"/>
    <mergeCell ref="H33:H34"/>
    <mergeCell ref="A23:A24"/>
    <mergeCell ref="A35:A41"/>
    <mergeCell ref="B35:B41"/>
    <mergeCell ref="C35:C41"/>
    <mergeCell ref="D35:D41"/>
    <mergeCell ref="B23:B24"/>
    <mergeCell ref="C23:C24"/>
    <mergeCell ref="X33:AB33"/>
    <mergeCell ref="K38:K40"/>
    <mergeCell ref="J42:W42"/>
    <mergeCell ref="F35:F41"/>
    <mergeCell ref="G35:G41"/>
    <mergeCell ref="H35:H41"/>
    <mergeCell ref="I35:I41"/>
    <mergeCell ref="L33:L41"/>
    <mergeCell ref="M33:M34"/>
    <mergeCell ref="N33:N34"/>
    <mergeCell ref="O33:O34"/>
    <mergeCell ref="P33:V33"/>
    <mergeCell ref="F33:F34"/>
    <mergeCell ref="G33:G34"/>
    <mergeCell ref="G21:G22"/>
    <mergeCell ref="H21:H22"/>
    <mergeCell ref="A25:M25"/>
    <mergeCell ref="A27:J27"/>
    <mergeCell ref="A28:J30"/>
    <mergeCell ref="A21:A22"/>
    <mergeCell ref="B21:B22"/>
    <mergeCell ref="C21:C22"/>
    <mergeCell ref="D21:D22"/>
    <mergeCell ref="E21:E22"/>
    <mergeCell ref="F21:F22"/>
    <mergeCell ref="L2:L23"/>
    <mergeCell ref="M2:M3"/>
    <mergeCell ref="E18:E19"/>
    <mergeCell ref="E14:E17"/>
    <mergeCell ref="B4:B8"/>
    <mergeCell ref="I18:I19"/>
    <mergeCell ref="F14:F17"/>
    <mergeCell ref="G14:G17"/>
    <mergeCell ref="H14:H17"/>
    <mergeCell ref="I14:I17"/>
    <mergeCell ref="F18:F19"/>
    <mergeCell ref="G18:G19"/>
    <mergeCell ref="H18:H19"/>
    <mergeCell ref="A9:A19"/>
    <mergeCell ref="B9:B19"/>
    <mergeCell ref="C9:C17"/>
    <mergeCell ref="D9:D13"/>
    <mergeCell ref="D14:D17"/>
    <mergeCell ref="C18:C19"/>
    <mergeCell ref="D18:D19"/>
    <mergeCell ref="N2:T2"/>
    <mergeCell ref="V2:Z2"/>
    <mergeCell ref="AE2:AG2"/>
    <mergeCell ref="A4:A8"/>
    <mergeCell ref="F2:F3"/>
    <mergeCell ref="G2:G3"/>
    <mergeCell ref="H2:H3"/>
    <mergeCell ref="I2:I3"/>
    <mergeCell ref="J2:J3"/>
    <mergeCell ref="K2:K3"/>
    <mergeCell ref="E2:E3"/>
    <mergeCell ref="C4:C8"/>
    <mergeCell ref="D4:D8"/>
    <mergeCell ref="A1:D1"/>
    <mergeCell ref="A2:A3"/>
    <mergeCell ref="B2:B3"/>
    <mergeCell ref="C2:C3"/>
    <mergeCell ref="D2:D3"/>
  </mergeCells>
  <conditionalFormatting sqref="Z41:AA41 V4:Z25">
    <cfRule type="cellIs" dxfId="2083" priority="412" operator="lessThan">
      <formula>0.6</formula>
    </cfRule>
    <cfRule type="cellIs" dxfId="2082" priority="413" operator="between">
      <formula>60%</formula>
      <formula>79%</formula>
    </cfRule>
    <cfRule type="cellIs" dxfId="2081" priority="414" operator="between">
      <formula>80%</formula>
      <formula>100%</formula>
    </cfRule>
  </conditionalFormatting>
  <conditionalFormatting sqref="X35:AB41">
    <cfRule type="cellIs" dxfId="2080" priority="409" operator="lessThan">
      <formula>0.6</formula>
    </cfRule>
    <cfRule type="cellIs" dxfId="2079" priority="410" operator="between">
      <formula>60%</formula>
      <formula>79.9%</formula>
    </cfRule>
    <cfRule type="cellIs" dxfId="2078" priority="411" operator="between">
      <formula>80%</formula>
      <formula>100%</formula>
    </cfRule>
  </conditionalFormatting>
  <hyperlinks>
    <hyperlink ref="A1:D1" location="Inicio!A1" display="INICIO"/>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sheetPr>
    <tabColor theme="6" tint="0.59999389629810485"/>
  </sheetPr>
  <dimension ref="A1:AG33"/>
  <sheetViews>
    <sheetView topLeftCell="I10" zoomScale="85" zoomScaleNormal="85" workbookViewId="0">
      <selection activeCell="U22" sqref="U22"/>
    </sheetView>
  </sheetViews>
  <sheetFormatPr baseColWidth="10" defaultColWidth="11.44140625" defaultRowHeight="13.8"/>
  <cols>
    <col min="1" max="1" width="12.33203125" style="37" customWidth="1"/>
    <col min="2" max="4" width="11.44140625" style="37"/>
    <col min="5" max="5" width="17.6640625" style="37" customWidth="1"/>
    <col min="6" max="6" width="14.44140625" style="37" customWidth="1"/>
    <col min="7" max="7" width="12" style="37" customWidth="1"/>
    <col min="8" max="8" width="17.109375" style="37" customWidth="1"/>
    <col min="9" max="9" width="24" style="37" customWidth="1"/>
    <col min="10" max="10" width="21.88671875" style="37" customWidth="1"/>
    <col min="11" max="11" width="22.6640625" style="37" customWidth="1"/>
    <col min="12" max="12" width="21.44140625" style="37" customWidth="1"/>
    <col min="13" max="13" width="15.6640625" style="37" customWidth="1"/>
    <col min="14" max="14" width="11.44140625" style="37"/>
    <col min="15" max="15" width="11.5546875" style="37" customWidth="1"/>
    <col min="16" max="16" width="11.44140625" style="37"/>
    <col min="17" max="17" width="11.5546875" style="37" customWidth="1"/>
    <col min="18" max="18" width="11.44140625" style="37"/>
    <col min="19" max="19" width="11.5546875" style="37" customWidth="1"/>
    <col min="20" max="20" width="11.44140625" style="37"/>
    <col min="21" max="21" width="15.88671875" style="37" customWidth="1"/>
    <col min="22" max="22" width="19.33203125" style="37" customWidth="1"/>
    <col min="23" max="26" width="17" style="37" customWidth="1"/>
    <col min="27" max="28" width="11.44140625" style="37"/>
    <col min="29" max="29" width="13.5546875" style="37" customWidth="1"/>
    <col min="30" max="30" width="33.88671875" style="37" customWidth="1"/>
    <col min="31" max="31" width="24.5546875" style="37" customWidth="1"/>
    <col min="32" max="32" width="28.44140625" style="37" customWidth="1"/>
    <col min="33" max="33" width="23.88671875" style="37" customWidth="1"/>
    <col min="34" max="16384" width="11.44140625" style="37"/>
  </cols>
  <sheetData>
    <row r="1" spans="1:33" ht="45" customHeight="1">
      <c r="A1" s="826" t="s">
        <v>479</v>
      </c>
      <c r="B1" s="866"/>
      <c r="C1" s="866"/>
      <c r="D1" s="866"/>
    </row>
    <row r="2" spans="1:33" ht="57" customHeight="1">
      <c r="A2" s="853" t="s">
        <v>671</v>
      </c>
      <c r="B2" s="853" t="s">
        <v>668</v>
      </c>
      <c r="C2" s="853" t="s">
        <v>340</v>
      </c>
      <c r="D2" s="853" t="s">
        <v>0</v>
      </c>
      <c r="E2" s="853" t="s">
        <v>654</v>
      </c>
      <c r="F2" s="853" t="s">
        <v>652</v>
      </c>
      <c r="G2" s="853" t="s">
        <v>1</v>
      </c>
      <c r="H2" s="853" t="s">
        <v>645</v>
      </c>
      <c r="I2" s="853" t="s">
        <v>656</v>
      </c>
      <c r="J2" s="853" t="s">
        <v>340</v>
      </c>
      <c r="K2" s="853" t="s">
        <v>126</v>
      </c>
      <c r="L2" s="793" t="s">
        <v>432</v>
      </c>
      <c r="M2" s="853" t="s">
        <v>2</v>
      </c>
      <c r="N2" s="877" t="s">
        <v>3</v>
      </c>
      <c r="O2" s="877"/>
      <c r="P2" s="877"/>
      <c r="Q2" s="877"/>
      <c r="R2" s="877"/>
      <c r="S2" s="877"/>
      <c r="T2" s="877"/>
      <c r="U2" s="38"/>
      <c r="V2" s="818" t="s">
        <v>1007</v>
      </c>
      <c r="W2" s="819"/>
      <c r="X2" s="819"/>
      <c r="Y2" s="819"/>
      <c r="Z2" s="820"/>
      <c r="AD2" s="653" t="s">
        <v>1004</v>
      </c>
      <c r="AE2" s="844" t="s">
        <v>570</v>
      </c>
      <c r="AF2" s="845"/>
      <c r="AG2" s="846"/>
    </row>
    <row r="3" spans="1:33" ht="52.8">
      <c r="A3" s="853"/>
      <c r="B3" s="853"/>
      <c r="C3" s="853"/>
      <c r="D3" s="853"/>
      <c r="E3" s="853"/>
      <c r="F3" s="853"/>
      <c r="G3" s="853"/>
      <c r="H3" s="853"/>
      <c r="I3" s="853"/>
      <c r="J3" s="853"/>
      <c r="K3" s="853"/>
      <c r="L3" s="794"/>
      <c r="M3" s="853"/>
      <c r="N3" s="38" t="s">
        <v>143</v>
      </c>
      <c r="O3" s="38" t="s">
        <v>145</v>
      </c>
      <c r="P3" s="38" t="s">
        <v>144</v>
      </c>
      <c r="Q3" s="38" t="s">
        <v>146</v>
      </c>
      <c r="R3" s="38" t="s">
        <v>147</v>
      </c>
      <c r="S3" s="38" t="s">
        <v>148</v>
      </c>
      <c r="T3" s="38" t="s">
        <v>149</v>
      </c>
      <c r="U3" s="38" t="s">
        <v>461</v>
      </c>
      <c r="V3" s="38" t="s">
        <v>459</v>
      </c>
      <c r="W3" s="38" t="s">
        <v>454</v>
      </c>
      <c r="X3" s="38" t="s">
        <v>455</v>
      </c>
      <c r="Y3" s="38" t="s">
        <v>456</v>
      </c>
      <c r="Z3" s="38" t="s">
        <v>457</v>
      </c>
      <c r="AD3" s="651" t="s">
        <v>1005</v>
      </c>
      <c r="AE3" s="650" t="s">
        <v>573</v>
      </c>
      <c r="AF3" s="571" t="s">
        <v>572</v>
      </c>
      <c r="AG3" s="571" t="s">
        <v>571</v>
      </c>
    </row>
    <row r="4" spans="1:33" ht="122.25" customHeight="1">
      <c r="A4" s="857" t="s">
        <v>973</v>
      </c>
      <c r="B4" s="804" t="s">
        <v>4</v>
      </c>
      <c r="C4" s="804" t="s">
        <v>5</v>
      </c>
      <c r="D4" s="804" t="s">
        <v>319</v>
      </c>
      <c r="E4" s="736" t="s">
        <v>7</v>
      </c>
      <c r="F4" s="484" t="s">
        <v>8</v>
      </c>
      <c r="G4" s="453">
        <v>0.95</v>
      </c>
      <c r="H4" s="457">
        <v>1</v>
      </c>
      <c r="I4" s="484" t="s">
        <v>890</v>
      </c>
      <c r="J4" s="477" t="s">
        <v>766</v>
      </c>
      <c r="K4" s="477" t="s">
        <v>921</v>
      </c>
      <c r="L4" s="475"/>
      <c r="M4" s="484" t="s">
        <v>204</v>
      </c>
      <c r="N4" s="84">
        <v>1</v>
      </c>
      <c r="O4" s="602"/>
      <c r="P4" s="84">
        <v>1</v>
      </c>
      <c r="Q4" s="602"/>
      <c r="R4" s="84">
        <v>1</v>
      </c>
      <c r="S4" s="602"/>
      <c r="T4" s="84">
        <v>1</v>
      </c>
      <c r="U4" s="614"/>
      <c r="V4" s="95">
        <f>IFERROR((O4*100%)/N4,"-")</f>
        <v>0</v>
      </c>
      <c r="W4" s="95">
        <f>IFERROR((Q4*100%)/P4,"-")</f>
        <v>0</v>
      </c>
      <c r="X4" s="95">
        <f>IFERROR((S4*100%)/R4,"-")</f>
        <v>0</v>
      </c>
      <c r="Y4" s="95">
        <f>IFERROR((U4*100%)/T4,"-")</f>
        <v>0</v>
      </c>
      <c r="Z4" s="95">
        <f>IFERROR(AVERAGE(V4:Y4),"-")</f>
        <v>0</v>
      </c>
      <c r="AD4" s="101"/>
      <c r="AE4" s="278"/>
      <c r="AF4" s="195"/>
      <c r="AG4" s="195"/>
    </row>
    <row r="5" spans="1:33" ht="72.75" customHeight="1">
      <c r="A5" s="857"/>
      <c r="B5" s="805"/>
      <c r="C5" s="805"/>
      <c r="D5" s="805"/>
      <c r="E5" s="736" t="s">
        <v>6</v>
      </c>
      <c r="F5" s="734" t="s">
        <v>764</v>
      </c>
      <c r="G5" s="453">
        <v>0.45</v>
      </c>
      <c r="H5" s="457">
        <v>0.8</v>
      </c>
      <c r="I5" s="734" t="s">
        <v>1046</v>
      </c>
      <c r="J5" s="733" t="s">
        <v>765</v>
      </c>
      <c r="K5" s="733" t="s">
        <v>763</v>
      </c>
      <c r="L5" s="476"/>
      <c r="M5" s="734" t="s">
        <v>204</v>
      </c>
      <c r="N5" s="84">
        <v>1</v>
      </c>
      <c r="O5" s="602"/>
      <c r="P5" s="84">
        <v>1</v>
      </c>
      <c r="Q5" s="602"/>
      <c r="R5" s="84">
        <v>1</v>
      </c>
      <c r="S5" s="602"/>
      <c r="T5" s="84">
        <v>1</v>
      </c>
      <c r="U5" s="614"/>
      <c r="V5" s="95">
        <f>IFERROR((O5*100%)/N5,"-")</f>
        <v>0</v>
      </c>
      <c r="W5" s="95">
        <f>IFERROR((Q5*100%)/P5,"-")</f>
        <v>0</v>
      </c>
      <c r="X5" s="95">
        <f>IFERROR((S5*100%)/R5,"-")</f>
        <v>0</v>
      </c>
      <c r="Y5" s="95">
        <f>IFERROR((U5*100%)/T5,"-")</f>
        <v>0</v>
      </c>
      <c r="Z5" s="95">
        <f>IFERROR(AVERAGE(V5:Y5),"-")</f>
        <v>0</v>
      </c>
      <c r="AD5" s="101"/>
      <c r="AE5" s="278"/>
      <c r="AF5" s="195"/>
      <c r="AG5" s="195"/>
    </row>
    <row r="6" spans="1:33" ht="110.4" customHeight="1">
      <c r="A6" s="857"/>
      <c r="B6" s="805"/>
      <c r="C6" s="805"/>
      <c r="D6" s="805"/>
      <c r="E6" s="484" t="s">
        <v>10</v>
      </c>
      <c r="F6" s="484" t="s">
        <v>11</v>
      </c>
      <c r="G6" s="453">
        <v>0.8</v>
      </c>
      <c r="H6" s="457">
        <v>0.9</v>
      </c>
      <c r="I6" s="484" t="s">
        <v>179</v>
      </c>
      <c r="J6" s="484" t="s">
        <v>770</v>
      </c>
      <c r="K6" s="484" t="s">
        <v>950</v>
      </c>
      <c r="L6" s="476"/>
      <c r="M6" s="39" t="s">
        <v>204</v>
      </c>
      <c r="N6" s="84">
        <v>1</v>
      </c>
      <c r="O6" s="602"/>
      <c r="P6" s="84">
        <v>1</v>
      </c>
      <c r="Q6" s="602"/>
      <c r="R6" s="84">
        <v>1</v>
      </c>
      <c r="S6" s="602"/>
      <c r="T6" s="84">
        <v>1</v>
      </c>
      <c r="U6" s="614"/>
      <c r="V6" s="95">
        <f t="shared" ref="V6:V30" si="0">IFERROR((O6*100%)/N6,"-")</f>
        <v>0</v>
      </c>
      <c r="W6" s="95">
        <f t="shared" ref="W6:W30" si="1">IFERROR((Q6*100%)/P6,"-")</f>
        <v>0</v>
      </c>
      <c r="X6" s="95">
        <f t="shared" ref="X6:X30" si="2">IFERROR((S6*100%)/R6,"-")</f>
        <v>0</v>
      </c>
      <c r="Y6" s="95">
        <f t="shared" ref="Y6:Y30" si="3">IFERROR((U6*100%)/T6,"-")</f>
        <v>0</v>
      </c>
      <c r="Z6" s="95">
        <f t="shared" ref="Z6:Z28" si="4">IFERROR(AVERAGE(V6:Y6),"-")</f>
        <v>0</v>
      </c>
      <c r="AD6" s="101"/>
      <c r="AE6" s="285"/>
      <c r="AF6" s="195"/>
      <c r="AG6" s="195"/>
    </row>
    <row r="7" spans="1:33" ht="77.25" customHeight="1">
      <c r="A7" s="857"/>
      <c r="B7" s="805"/>
      <c r="C7" s="805"/>
      <c r="D7" s="805"/>
      <c r="E7" s="485" t="s">
        <v>436</v>
      </c>
      <c r="F7" s="485" t="s">
        <v>17</v>
      </c>
      <c r="G7" s="483">
        <v>0.43</v>
      </c>
      <c r="H7" s="483">
        <v>0.6</v>
      </c>
      <c r="I7" s="485" t="s">
        <v>947</v>
      </c>
      <c r="J7" s="485" t="s">
        <v>901</v>
      </c>
      <c r="K7" s="485" t="s">
        <v>902</v>
      </c>
      <c r="L7" s="476"/>
      <c r="M7" s="43" t="s">
        <v>974</v>
      </c>
      <c r="N7" s="84">
        <v>1</v>
      </c>
      <c r="O7" s="602"/>
      <c r="P7" s="84">
        <v>1</v>
      </c>
      <c r="Q7" s="602"/>
      <c r="R7" s="84">
        <v>1</v>
      </c>
      <c r="S7" s="602"/>
      <c r="T7" s="84">
        <v>1</v>
      </c>
      <c r="U7" s="614"/>
      <c r="V7" s="95">
        <f t="shared" si="0"/>
        <v>0</v>
      </c>
      <c r="W7" s="95">
        <f t="shared" si="1"/>
        <v>0</v>
      </c>
      <c r="X7" s="95">
        <f t="shared" si="2"/>
        <v>0</v>
      </c>
      <c r="Y7" s="95">
        <f t="shared" si="3"/>
        <v>0</v>
      </c>
      <c r="Z7" s="95">
        <f t="shared" si="4"/>
        <v>0</v>
      </c>
      <c r="AD7" s="101"/>
      <c r="AE7" s="285"/>
      <c r="AF7" s="195"/>
      <c r="AG7" s="227"/>
    </row>
    <row r="8" spans="1:33" ht="109.5" customHeight="1">
      <c r="A8" s="857"/>
      <c r="B8" s="806"/>
      <c r="C8" s="806"/>
      <c r="D8" s="806"/>
      <c r="E8" s="484" t="s">
        <v>21</v>
      </c>
      <c r="F8" s="484" t="s">
        <v>22</v>
      </c>
      <c r="G8" s="48">
        <v>0.56000000000000005</v>
      </c>
      <c r="H8" s="457">
        <v>0.5</v>
      </c>
      <c r="I8" s="484" t="s">
        <v>182</v>
      </c>
      <c r="J8" s="484" t="s">
        <v>926</v>
      </c>
      <c r="K8" s="484" t="s">
        <v>925</v>
      </c>
      <c r="L8" s="476"/>
      <c r="M8" s="39" t="s">
        <v>130</v>
      </c>
      <c r="N8" s="84">
        <v>1</v>
      </c>
      <c r="O8" s="602"/>
      <c r="P8" s="84">
        <v>1</v>
      </c>
      <c r="Q8" s="602"/>
      <c r="R8" s="84">
        <v>1</v>
      </c>
      <c r="S8" s="602"/>
      <c r="T8" s="84">
        <v>1</v>
      </c>
      <c r="U8" s="614"/>
      <c r="V8" s="95">
        <f t="shared" si="0"/>
        <v>0</v>
      </c>
      <c r="W8" s="95">
        <f t="shared" si="1"/>
        <v>0</v>
      </c>
      <c r="X8" s="95">
        <f t="shared" si="2"/>
        <v>0</v>
      </c>
      <c r="Y8" s="95">
        <f t="shared" si="3"/>
        <v>0</v>
      </c>
      <c r="Z8" s="95">
        <f t="shared" si="4"/>
        <v>0</v>
      </c>
      <c r="AD8" s="101"/>
      <c r="AE8" s="285"/>
      <c r="AF8" s="195"/>
      <c r="AG8" s="227"/>
    </row>
    <row r="9" spans="1:33" ht="103.5" customHeight="1">
      <c r="A9" s="878" t="s">
        <v>31</v>
      </c>
      <c r="B9" s="865" t="s">
        <v>28</v>
      </c>
      <c r="C9" s="865" t="s">
        <v>29</v>
      </c>
      <c r="D9" s="865" t="s">
        <v>438</v>
      </c>
      <c r="E9" s="481" t="s">
        <v>30</v>
      </c>
      <c r="F9" s="494" t="s">
        <v>951</v>
      </c>
      <c r="G9" s="482">
        <v>1</v>
      </c>
      <c r="H9" s="490">
        <v>1</v>
      </c>
      <c r="I9" s="496" t="s">
        <v>153</v>
      </c>
      <c r="J9" s="496" t="s">
        <v>960</v>
      </c>
      <c r="K9" s="496" t="s">
        <v>485</v>
      </c>
      <c r="L9" s="476"/>
      <c r="M9" s="53" t="s">
        <v>129</v>
      </c>
      <c r="N9" s="85">
        <v>1</v>
      </c>
      <c r="O9" s="603"/>
      <c r="P9" s="85">
        <v>1</v>
      </c>
      <c r="Q9" s="603"/>
      <c r="R9" s="85">
        <v>1</v>
      </c>
      <c r="S9" s="603"/>
      <c r="T9" s="85">
        <v>1</v>
      </c>
      <c r="U9" s="615"/>
      <c r="V9" s="95">
        <f t="shared" si="0"/>
        <v>0</v>
      </c>
      <c r="W9" s="95">
        <f t="shared" si="1"/>
        <v>0</v>
      </c>
      <c r="X9" s="95">
        <f t="shared" si="2"/>
        <v>0</v>
      </c>
      <c r="Y9" s="95">
        <f t="shared" si="3"/>
        <v>0</v>
      </c>
      <c r="Z9" s="95">
        <f t="shared" si="4"/>
        <v>0</v>
      </c>
      <c r="AD9" s="101"/>
      <c r="AE9" s="285"/>
      <c r="AF9" s="195"/>
      <c r="AG9" s="195"/>
    </row>
    <row r="10" spans="1:33" ht="76.95" customHeight="1">
      <c r="A10" s="878"/>
      <c r="B10" s="865"/>
      <c r="C10" s="865"/>
      <c r="D10" s="865"/>
      <c r="E10" s="481" t="s">
        <v>35</v>
      </c>
      <c r="F10" s="494" t="s">
        <v>36</v>
      </c>
      <c r="G10" s="482">
        <v>0.5</v>
      </c>
      <c r="H10" s="490">
        <v>0.7</v>
      </c>
      <c r="I10" s="482" t="s">
        <v>187</v>
      </c>
      <c r="J10" s="496" t="s">
        <v>159</v>
      </c>
      <c r="K10" s="496" t="s">
        <v>187</v>
      </c>
      <c r="L10" s="476"/>
      <c r="M10" s="53" t="s">
        <v>129</v>
      </c>
      <c r="N10" s="86">
        <v>1</v>
      </c>
      <c r="O10" s="602"/>
      <c r="P10" s="86">
        <v>1</v>
      </c>
      <c r="Q10" s="602"/>
      <c r="R10" s="86">
        <v>1</v>
      </c>
      <c r="S10" s="602"/>
      <c r="T10" s="86">
        <v>1</v>
      </c>
      <c r="U10" s="614"/>
      <c r="V10" s="95">
        <f t="shared" si="0"/>
        <v>0</v>
      </c>
      <c r="W10" s="95">
        <f t="shared" si="1"/>
        <v>0</v>
      </c>
      <c r="X10" s="95">
        <f t="shared" si="2"/>
        <v>0</v>
      </c>
      <c r="Y10" s="95">
        <f t="shared" si="3"/>
        <v>0</v>
      </c>
      <c r="Z10" s="95">
        <f t="shared" si="4"/>
        <v>0</v>
      </c>
      <c r="AD10" s="101"/>
      <c r="AE10" s="285"/>
      <c r="AF10" s="195"/>
      <c r="AG10" s="195"/>
    </row>
    <row r="11" spans="1:33" ht="84" customHeight="1">
      <c r="A11" s="878"/>
      <c r="B11" s="865"/>
      <c r="C11" s="865"/>
      <c r="D11" s="865"/>
      <c r="E11" s="481" t="s">
        <v>37</v>
      </c>
      <c r="F11" s="494" t="s">
        <v>36</v>
      </c>
      <c r="G11" s="482">
        <v>0.6</v>
      </c>
      <c r="H11" s="490">
        <v>0.8</v>
      </c>
      <c r="I11" s="482" t="s">
        <v>188</v>
      </c>
      <c r="J11" s="496" t="s">
        <v>160</v>
      </c>
      <c r="K11" s="496" t="s">
        <v>188</v>
      </c>
      <c r="L11" s="476"/>
      <c r="M11" s="53" t="s">
        <v>129</v>
      </c>
      <c r="N11" s="86">
        <v>1</v>
      </c>
      <c r="O11" s="602"/>
      <c r="P11" s="86">
        <v>1</v>
      </c>
      <c r="Q11" s="602"/>
      <c r="R11" s="86">
        <v>1</v>
      </c>
      <c r="S11" s="602"/>
      <c r="T11" s="86">
        <v>1</v>
      </c>
      <c r="U11" s="614"/>
      <c r="V11" s="95">
        <f t="shared" si="0"/>
        <v>0</v>
      </c>
      <c r="W11" s="95">
        <f t="shared" si="1"/>
        <v>0</v>
      </c>
      <c r="X11" s="95">
        <f t="shared" si="2"/>
        <v>0</v>
      </c>
      <c r="Y11" s="95">
        <f t="shared" si="3"/>
        <v>0</v>
      </c>
      <c r="Z11" s="95">
        <f t="shared" si="4"/>
        <v>0</v>
      </c>
      <c r="AD11" s="101"/>
      <c r="AE11" s="285"/>
      <c r="AF11" s="195"/>
      <c r="AG11" s="227"/>
    </row>
    <row r="12" spans="1:33" ht="84" customHeight="1">
      <c r="A12" s="878"/>
      <c r="B12" s="865"/>
      <c r="C12" s="865"/>
      <c r="D12" s="865"/>
      <c r="E12" s="521" t="s">
        <v>38</v>
      </c>
      <c r="F12" s="527" t="s">
        <v>39</v>
      </c>
      <c r="G12" s="523">
        <v>0.7</v>
      </c>
      <c r="H12" s="522">
        <v>0.8</v>
      </c>
      <c r="I12" s="523" t="s">
        <v>189</v>
      </c>
      <c r="J12" s="529" t="s">
        <v>937</v>
      </c>
      <c r="K12" s="529" t="s">
        <v>938</v>
      </c>
      <c r="L12" s="476"/>
      <c r="M12" s="529" t="s">
        <v>129</v>
      </c>
      <c r="N12" s="86">
        <v>1</v>
      </c>
      <c r="O12" s="602"/>
      <c r="P12" s="86">
        <v>1</v>
      </c>
      <c r="Q12" s="602"/>
      <c r="R12" s="86">
        <v>1</v>
      </c>
      <c r="S12" s="602"/>
      <c r="T12" s="86">
        <v>1</v>
      </c>
      <c r="U12" s="614"/>
      <c r="V12" s="95">
        <f t="shared" ref="V12" si="5">IFERROR((O12*100%)/N12,"-")</f>
        <v>0</v>
      </c>
      <c r="W12" s="95">
        <f t="shared" ref="W12" si="6">IFERROR((Q12*100%)/P12,"-")</f>
        <v>0</v>
      </c>
      <c r="X12" s="95">
        <f t="shared" ref="X12" si="7">IFERROR((S12*100%)/R12,"-")</f>
        <v>0</v>
      </c>
      <c r="Y12" s="95">
        <f t="shared" ref="Y12" si="8">IFERROR((U12*100%)/T12,"-")</f>
        <v>0</v>
      </c>
      <c r="Z12" s="95">
        <f t="shared" ref="Z12" si="9">IFERROR(AVERAGE(V12:Y12),"-")</f>
        <v>0</v>
      </c>
      <c r="AD12" s="101"/>
      <c r="AE12" s="316"/>
      <c r="AF12" s="195"/>
      <c r="AG12" s="195"/>
    </row>
    <row r="13" spans="1:33" ht="127.5" customHeight="1">
      <c r="A13" s="878"/>
      <c r="B13" s="865"/>
      <c r="C13" s="865"/>
      <c r="D13" s="865"/>
      <c r="E13" s="481" t="s">
        <v>42</v>
      </c>
      <c r="F13" s="494" t="s">
        <v>43</v>
      </c>
      <c r="G13" s="482">
        <v>0.9</v>
      </c>
      <c r="H13" s="490">
        <v>0.9</v>
      </c>
      <c r="I13" s="482" t="s">
        <v>190</v>
      </c>
      <c r="J13" s="496" t="s">
        <v>45</v>
      </c>
      <c r="K13" s="496" t="s">
        <v>186</v>
      </c>
      <c r="L13" s="476"/>
      <c r="M13" s="51" t="s">
        <v>129</v>
      </c>
      <c r="N13" s="86">
        <v>0.9</v>
      </c>
      <c r="O13" s="602"/>
      <c r="P13" s="86">
        <v>0.9</v>
      </c>
      <c r="Q13" s="602"/>
      <c r="R13" s="86">
        <v>0.9</v>
      </c>
      <c r="S13" s="602"/>
      <c r="T13" s="86">
        <v>0.9</v>
      </c>
      <c r="U13" s="613"/>
      <c r="V13" s="95">
        <f t="shared" si="0"/>
        <v>0</v>
      </c>
      <c r="W13" s="95">
        <f t="shared" si="1"/>
        <v>0</v>
      </c>
      <c r="X13" s="95">
        <f t="shared" si="2"/>
        <v>0</v>
      </c>
      <c r="Y13" s="95">
        <f t="shared" si="3"/>
        <v>0</v>
      </c>
      <c r="Z13" s="95">
        <f t="shared" si="4"/>
        <v>0</v>
      </c>
      <c r="AD13" s="101"/>
      <c r="AE13" s="285"/>
      <c r="AF13" s="195"/>
      <c r="AG13" s="278"/>
    </row>
    <row r="14" spans="1:33" ht="77.25" customHeight="1">
      <c r="A14" s="878"/>
      <c r="B14" s="865"/>
      <c r="C14" s="891" t="s">
        <v>46</v>
      </c>
      <c r="D14" s="892"/>
      <c r="E14" s="481" t="s">
        <v>619</v>
      </c>
      <c r="F14" s="494" t="s">
        <v>620</v>
      </c>
      <c r="G14" s="494">
        <v>0.8</v>
      </c>
      <c r="H14" s="482">
        <v>0.9</v>
      </c>
      <c r="I14" s="482" t="s">
        <v>657</v>
      </c>
      <c r="J14" s="482" t="s">
        <v>536</v>
      </c>
      <c r="K14" s="482" t="s">
        <v>485</v>
      </c>
      <c r="L14" s="476"/>
      <c r="M14" s="51" t="s">
        <v>129</v>
      </c>
      <c r="N14" s="86">
        <v>1</v>
      </c>
      <c r="O14" s="602"/>
      <c r="P14" s="86">
        <v>1</v>
      </c>
      <c r="Q14" s="602"/>
      <c r="R14" s="86">
        <v>1</v>
      </c>
      <c r="S14" s="602"/>
      <c r="T14" s="86">
        <v>1</v>
      </c>
      <c r="U14" s="614"/>
      <c r="V14" s="95">
        <f t="shared" si="0"/>
        <v>0</v>
      </c>
      <c r="W14" s="95">
        <f t="shared" si="1"/>
        <v>0</v>
      </c>
      <c r="X14" s="95">
        <f t="shared" si="2"/>
        <v>0</v>
      </c>
      <c r="Y14" s="95">
        <f t="shared" si="3"/>
        <v>0</v>
      </c>
      <c r="Z14" s="95">
        <f t="shared" si="4"/>
        <v>0</v>
      </c>
      <c r="AD14" s="101"/>
      <c r="AE14" s="316"/>
      <c r="AF14" s="195"/>
      <c r="AG14" s="195"/>
    </row>
    <row r="15" spans="1:33" ht="45.75" customHeight="1">
      <c r="A15" s="878"/>
      <c r="B15" s="865"/>
      <c r="C15" s="865" t="s">
        <v>49</v>
      </c>
      <c r="D15" s="879" t="s">
        <v>320</v>
      </c>
      <c r="E15" s="788" t="s">
        <v>50</v>
      </c>
      <c r="F15" s="788" t="s">
        <v>51</v>
      </c>
      <c r="G15" s="834">
        <v>0.9</v>
      </c>
      <c r="H15" s="849">
        <v>0.9</v>
      </c>
      <c r="I15" s="834" t="s">
        <v>563</v>
      </c>
      <c r="J15" s="494" t="s">
        <v>52</v>
      </c>
      <c r="K15" s="496" t="s">
        <v>53</v>
      </c>
      <c r="L15" s="476"/>
      <c r="M15" s="53" t="s">
        <v>131</v>
      </c>
      <c r="N15" s="86">
        <v>1</v>
      </c>
      <c r="O15" s="602"/>
      <c r="P15" s="86">
        <v>0</v>
      </c>
      <c r="Q15" s="602"/>
      <c r="R15" s="86">
        <v>0</v>
      </c>
      <c r="S15" s="602"/>
      <c r="T15" s="86">
        <v>0</v>
      </c>
      <c r="U15" s="614"/>
      <c r="V15" s="95">
        <f t="shared" si="0"/>
        <v>0</v>
      </c>
      <c r="W15" s="95" t="str">
        <f t="shared" si="1"/>
        <v>-</v>
      </c>
      <c r="X15" s="95" t="str">
        <f t="shared" si="2"/>
        <v>-</v>
      </c>
      <c r="Y15" s="95" t="str">
        <f t="shared" si="3"/>
        <v>-</v>
      </c>
      <c r="Z15" s="95">
        <f t="shared" si="4"/>
        <v>0</v>
      </c>
      <c r="AD15" s="101"/>
      <c r="AE15" s="316"/>
      <c r="AF15" s="195"/>
      <c r="AG15" s="227"/>
    </row>
    <row r="16" spans="1:33" ht="67.5" customHeight="1">
      <c r="A16" s="878"/>
      <c r="B16" s="865"/>
      <c r="C16" s="865"/>
      <c r="D16" s="879"/>
      <c r="E16" s="790"/>
      <c r="F16" s="790"/>
      <c r="G16" s="835"/>
      <c r="H16" s="850"/>
      <c r="I16" s="835"/>
      <c r="J16" s="494" t="s">
        <v>542</v>
      </c>
      <c r="K16" s="496" t="s">
        <v>541</v>
      </c>
      <c r="L16" s="476"/>
      <c r="M16" s="53" t="s">
        <v>129</v>
      </c>
      <c r="N16" s="86">
        <v>0</v>
      </c>
      <c r="O16" s="602"/>
      <c r="P16" s="86">
        <v>0.75</v>
      </c>
      <c r="Q16" s="602"/>
      <c r="R16" s="86">
        <v>0.8</v>
      </c>
      <c r="S16" s="602"/>
      <c r="T16" s="86">
        <v>0.9</v>
      </c>
      <c r="U16" s="614"/>
      <c r="V16" s="95" t="str">
        <f t="shared" si="0"/>
        <v>-</v>
      </c>
      <c r="W16" s="95">
        <f t="shared" si="1"/>
        <v>0</v>
      </c>
      <c r="X16" s="95">
        <f t="shared" si="2"/>
        <v>0</v>
      </c>
      <c r="Y16" s="95">
        <f t="shared" si="3"/>
        <v>0</v>
      </c>
      <c r="Z16" s="95">
        <f t="shared" si="4"/>
        <v>0</v>
      </c>
      <c r="AD16" s="101"/>
      <c r="AE16" s="285"/>
      <c r="AF16" s="195"/>
      <c r="AG16" s="227"/>
    </row>
    <row r="17" spans="1:33" ht="83.25" customHeight="1">
      <c r="A17" s="785" t="s">
        <v>873</v>
      </c>
      <c r="B17" s="903" t="s">
        <v>440</v>
      </c>
      <c r="C17" s="894" t="s">
        <v>63</v>
      </c>
      <c r="D17" s="903" t="s">
        <v>640</v>
      </c>
      <c r="E17" s="546" t="s">
        <v>68</v>
      </c>
      <c r="F17" s="57" t="s">
        <v>577</v>
      </c>
      <c r="G17" s="382">
        <v>1.02</v>
      </c>
      <c r="H17" s="60" t="s">
        <v>383</v>
      </c>
      <c r="I17" s="58" t="s">
        <v>618</v>
      </c>
      <c r="J17" s="492" t="s">
        <v>754</v>
      </c>
      <c r="K17" s="492" t="s">
        <v>753</v>
      </c>
      <c r="L17" s="476"/>
      <c r="M17" s="58" t="s">
        <v>466</v>
      </c>
      <c r="N17" s="129">
        <v>0.01</v>
      </c>
      <c r="O17" s="622"/>
      <c r="P17" s="129">
        <v>0.01</v>
      </c>
      <c r="Q17" s="604"/>
      <c r="R17" s="128">
        <v>0.01</v>
      </c>
      <c r="S17" s="629"/>
      <c r="T17" s="128">
        <v>0.01</v>
      </c>
      <c r="U17" s="620"/>
      <c r="V17" s="95" t="str">
        <f>IF(O17,IF(O17&gt;=1%,100%,IF(AND(O17&gt;0.96%),79%,59%)),"-")</f>
        <v>-</v>
      </c>
      <c r="W17" s="95" t="str">
        <f>IF(Q17,IF(Q17&gt;=1%,100%,IF(AND(Q17&gt;0.96%),79%,59%)),"-")</f>
        <v>-</v>
      </c>
      <c r="X17" s="95" t="str">
        <f>IF(S17,IF(S17&gt;=1%,100%,IF(AND(S17&gt;0.96%),79%,59%)),"-")</f>
        <v>-</v>
      </c>
      <c r="Y17" s="95" t="str">
        <f>IF(U17,IF(U17&gt;=1%,100%,IF(AND(U17&gt;0.96%),79%,59%)),"-")</f>
        <v>-</v>
      </c>
      <c r="Z17" s="95" t="str">
        <f t="shared" si="4"/>
        <v>-</v>
      </c>
      <c r="AD17" s="101"/>
      <c r="AE17" s="285"/>
      <c r="AF17" s="195"/>
      <c r="AG17" s="195"/>
    </row>
    <row r="18" spans="1:33" ht="73.5" customHeight="1">
      <c r="A18" s="786"/>
      <c r="B18" s="903"/>
      <c r="C18" s="895"/>
      <c r="D18" s="903"/>
      <c r="E18" s="910" t="s">
        <v>70</v>
      </c>
      <c r="F18" s="894" t="s">
        <v>446</v>
      </c>
      <c r="G18" s="907">
        <v>1.18</v>
      </c>
      <c r="H18" s="904">
        <v>0.9</v>
      </c>
      <c r="I18" s="907" t="s">
        <v>72</v>
      </c>
      <c r="J18" s="492" t="s">
        <v>538</v>
      </c>
      <c r="K18" s="492" t="s">
        <v>537</v>
      </c>
      <c r="L18" s="476"/>
      <c r="M18" s="492" t="s">
        <v>466</v>
      </c>
      <c r="N18" s="88">
        <v>0.9</v>
      </c>
      <c r="O18" s="606"/>
      <c r="P18" s="88">
        <v>0.9</v>
      </c>
      <c r="Q18" s="606"/>
      <c r="R18" s="88">
        <v>0.9</v>
      </c>
      <c r="S18" s="630"/>
      <c r="T18" s="88">
        <v>0.9</v>
      </c>
      <c r="U18" s="634"/>
      <c r="V18" s="95" t="str">
        <f>IF(O18,IF(O18&lt;90%,100%,IF(AND(21&lt;96%),79%,0%)),"-")</f>
        <v>-</v>
      </c>
      <c r="W18" s="95" t="str">
        <f>IF(Q18,IF(Q18&lt;90%,100%,IF(AND(Q18&lt;96%),79%,0%)),"-")</f>
        <v>-</v>
      </c>
      <c r="X18" s="95" t="str">
        <f>IF(S18,IF(S18&lt;90%,100%,IF(AND(S18&lt;96%),79%,0%)),"-")</f>
        <v>-</v>
      </c>
      <c r="Y18" s="95" t="str">
        <f>IF(U18,IF(U18&lt;90%,100%,IF(AND(U18&lt;96%),79%,0%)),"-")</f>
        <v>-</v>
      </c>
      <c r="Z18" s="95" t="str">
        <f t="shared" si="4"/>
        <v>-</v>
      </c>
      <c r="AD18" s="101"/>
      <c r="AE18" s="285"/>
      <c r="AF18" s="195"/>
      <c r="AG18" s="195"/>
    </row>
    <row r="19" spans="1:33" ht="73.5" customHeight="1">
      <c r="A19" s="786"/>
      <c r="B19" s="903"/>
      <c r="C19" s="895"/>
      <c r="D19" s="903"/>
      <c r="E19" s="911"/>
      <c r="F19" s="895"/>
      <c r="G19" s="908"/>
      <c r="H19" s="905"/>
      <c r="I19" s="908"/>
      <c r="J19" s="418" t="s">
        <v>199</v>
      </c>
      <c r="K19" s="519" t="s">
        <v>164</v>
      </c>
      <c r="L19" s="476"/>
      <c r="M19" s="417" t="s">
        <v>466</v>
      </c>
      <c r="N19" s="159">
        <v>0.06</v>
      </c>
      <c r="O19" s="623"/>
      <c r="P19" s="159">
        <v>0.06</v>
      </c>
      <c r="Q19" s="623"/>
      <c r="R19" s="159">
        <v>0.06</v>
      </c>
      <c r="S19" s="631"/>
      <c r="T19" s="159">
        <v>0.06</v>
      </c>
      <c r="U19" s="634"/>
      <c r="V19" s="95">
        <f t="shared" ref="V19" si="10">IFERROR((O19*100%)/N19,"-")</f>
        <v>0</v>
      </c>
      <c r="W19" s="95">
        <f t="shared" ref="W19" si="11">IFERROR((Q19*100%)/P19,"-")</f>
        <v>0</v>
      </c>
      <c r="X19" s="95">
        <f t="shared" ref="X19" si="12">IFERROR((S19*100%)/R19,"-")</f>
        <v>0</v>
      </c>
      <c r="Y19" s="95">
        <f t="shared" ref="Y19" si="13">IFERROR((U19*100%)/T19,"-")</f>
        <v>0</v>
      </c>
      <c r="Z19" s="95">
        <f t="shared" ref="Z19" si="14">IFERROR(AVERAGE(V19:Y19),"-")</f>
        <v>0</v>
      </c>
      <c r="AD19" s="101"/>
      <c r="AE19" s="647"/>
      <c r="AF19" s="195"/>
      <c r="AG19" s="227"/>
    </row>
    <row r="20" spans="1:33" ht="117.75" customHeight="1">
      <c r="A20" s="786"/>
      <c r="B20" s="903"/>
      <c r="C20" s="895"/>
      <c r="D20" s="903"/>
      <c r="E20" s="912"/>
      <c r="F20" s="896"/>
      <c r="G20" s="909"/>
      <c r="H20" s="906"/>
      <c r="I20" s="909"/>
      <c r="J20" s="62" t="s">
        <v>165</v>
      </c>
      <c r="K20" s="62" t="s">
        <v>166</v>
      </c>
      <c r="L20" s="476"/>
      <c r="M20" s="492" t="s">
        <v>1075</v>
      </c>
      <c r="N20" s="131">
        <v>5.0000000000000001E-3</v>
      </c>
      <c r="O20" s="624"/>
      <c r="P20" s="132">
        <v>5.0000000000000001E-3</v>
      </c>
      <c r="Q20" s="624"/>
      <c r="R20" s="132">
        <v>5.0000000000000001E-3</v>
      </c>
      <c r="S20" s="632"/>
      <c r="T20" s="132">
        <v>5.0000000000000001E-3</v>
      </c>
      <c r="U20" s="635"/>
      <c r="V20" s="95" t="str">
        <f>IF(O20,IF(O20&gt;=0.5%,100%,IF(AND(O20&gt;0.4%),79%,59%)),"-")</f>
        <v>-</v>
      </c>
      <c r="W20" s="95" t="str">
        <f>IF(Q20,IF(Q20&gt;=0.5%,100%,IF(AND(Q20&gt;0.4%),79%,59%)),"-")</f>
        <v>-</v>
      </c>
      <c r="X20" s="95" t="str">
        <f>IF(S20,IF(S20&gt;=0.5%,100%,IF(AND(S20&gt;0.4%),79%,59%)),"-")</f>
        <v>-</v>
      </c>
      <c r="Y20" s="95" t="str">
        <f>IF(U20,IF(U20&gt;=0.5%,100%,IF(AND(U20&gt;0.4%),79%,59%)),"-")</f>
        <v>-</v>
      </c>
      <c r="Z20" s="95" t="str">
        <f t="shared" si="4"/>
        <v>-</v>
      </c>
      <c r="AC20" s="125"/>
      <c r="AD20" s="101"/>
      <c r="AE20" s="647"/>
      <c r="AF20" s="195"/>
      <c r="AG20" s="227"/>
    </row>
    <row r="21" spans="1:33" ht="71.25" customHeight="1">
      <c r="A21" s="786"/>
      <c r="B21" s="903"/>
      <c r="C21" s="895"/>
      <c r="D21" s="903"/>
      <c r="E21" s="890" t="s">
        <v>75</v>
      </c>
      <c r="F21" s="57" t="s">
        <v>447</v>
      </c>
      <c r="G21" s="63">
        <v>8.0000000000000002E-3</v>
      </c>
      <c r="H21" s="61">
        <v>0.05</v>
      </c>
      <c r="I21" s="58" t="s">
        <v>76</v>
      </c>
      <c r="J21" s="62" t="s">
        <v>752</v>
      </c>
      <c r="K21" s="58" t="s">
        <v>76</v>
      </c>
      <c r="L21" s="476"/>
      <c r="M21" s="58" t="s">
        <v>466</v>
      </c>
      <c r="N21" s="133">
        <v>0</v>
      </c>
      <c r="O21" s="625"/>
      <c r="P21" s="133">
        <v>0</v>
      </c>
      <c r="Q21" s="627"/>
      <c r="R21" s="133">
        <v>0</v>
      </c>
      <c r="S21" s="625"/>
      <c r="T21" s="133">
        <v>0.05</v>
      </c>
      <c r="U21" s="636"/>
      <c r="V21" s="95" t="str">
        <f t="shared" si="0"/>
        <v>-</v>
      </c>
      <c r="W21" s="95" t="str">
        <f t="shared" si="1"/>
        <v>-</v>
      </c>
      <c r="X21" s="95" t="str">
        <f t="shared" si="2"/>
        <v>-</v>
      </c>
      <c r="Y21" s="95">
        <f t="shared" si="3"/>
        <v>0</v>
      </c>
      <c r="Z21" s="95">
        <f t="shared" si="4"/>
        <v>0</v>
      </c>
      <c r="AC21" s="125"/>
      <c r="AD21" s="101"/>
      <c r="AE21" s="647"/>
      <c r="AF21" s="195"/>
      <c r="AG21" s="227"/>
    </row>
    <row r="22" spans="1:33" ht="99" customHeight="1">
      <c r="A22" s="786"/>
      <c r="B22" s="903"/>
      <c r="C22" s="895"/>
      <c r="D22" s="903"/>
      <c r="E22" s="890"/>
      <c r="F22" s="57" t="s">
        <v>622</v>
      </c>
      <c r="G22" s="411" t="s">
        <v>891</v>
      </c>
      <c r="H22" s="59">
        <v>0.1</v>
      </c>
      <c r="I22" s="59" t="s">
        <v>641</v>
      </c>
      <c r="J22" s="59" t="s">
        <v>623</v>
      </c>
      <c r="K22" s="486" t="s">
        <v>631</v>
      </c>
      <c r="L22" s="476"/>
      <c r="M22" s="58" t="s">
        <v>466</v>
      </c>
      <c r="N22" s="133">
        <v>0</v>
      </c>
      <c r="O22" s="625"/>
      <c r="P22" s="133">
        <v>0</v>
      </c>
      <c r="Q22" s="625"/>
      <c r="R22" s="133">
        <v>0</v>
      </c>
      <c r="S22" s="633"/>
      <c r="T22" s="133">
        <v>0</v>
      </c>
      <c r="U22" s="637"/>
      <c r="V22" s="95" t="str">
        <f t="shared" si="0"/>
        <v>-</v>
      </c>
      <c r="W22" s="95" t="str">
        <f t="shared" si="1"/>
        <v>-</v>
      </c>
      <c r="X22" s="95" t="str">
        <f t="shared" si="2"/>
        <v>-</v>
      </c>
      <c r="Y22" s="95" t="str">
        <f t="shared" si="3"/>
        <v>-</v>
      </c>
      <c r="Z22" s="95" t="str">
        <f t="shared" si="4"/>
        <v>-</v>
      </c>
      <c r="AD22" s="101"/>
      <c r="AE22" s="647"/>
      <c r="AF22" s="195"/>
      <c r="AG22" s="227"/>
    </row>
    <row r="23" spans="1:33" ht="71.25" customHeight="1">
      <c r="A23" s="786"/>
      <c r="B23" s="903"/>
      <c r="C23" s="895"/>
      <c r="D23" s="903"/>
      <c r="E23" s="893" t="s">
        <v>448</v>
      </c>
      <c r="F23" s="890"/>
      <c r="G23" s="379">
        <v>0.59</v>
      </c>
      <c r="H23" s="379">
        <v>0.5</v>
      </c>
      <c r="I23" s="379" t="s">
        <v>449</v>
      </c>
      <c r="J23" s="379" t="s">
        <v>448</v>
      </c>
      <c r="K23" s="379" t="s">
        <v>898</v>
      </c>
      <c r="L23" s="476"/>
      <c r="M23" s="380" t="s">
        <v>466</v>
      </c>
      <c r="N23" s="133">
        <v>0</v>
      </c>
      <c r="O23" s="625"/>
      <c r="P23" s="133">
        <v>0</v>
      </c>
      <c r="Q23" s="625"/>
      <c r="R23" s="133">
        <v>0</v>
      </c>
      <c r="S23" s="633"/>
      <c r="T23" s="133">
        <v>1</v>
      </c>
      <c r="U23" s="637"/>
      <c r="V23" s="95" t="str">
        <f t="shared" ref="V23" si="15">IFERROR((O23*100%)/N23,"-")</f>
        <v>-</v>
      </c>
      <c r="W23" s="95" t="str">
        <f t="shared" ref="W23" si="16">IFERROR((Q23*100%)/P23,"-")</f>
        <v>-</v>
      </c>
      <c r="X23" s="95" t="str">
        <f t="shared" ref="X23" si="17">IFERROR((S23*100%)/R23,"-")</f>
        <v>-</v>
      </c>
      <c r="Y23" s="95">
        <f t="shared" ref="Y23" si="18">IFERROR((U23*100%)/T23,"-")</f>
        <v>0</v>
      </c>
      <c r="Z23" s="95">
        <f t="shared" ref="Z23" si="19">IFERROR(AVERAGE(V23:Y23),"-")</f>
        <v>0</v>
      </c>
      <c r="AD23" s="101"/>
      <c r="AE23" s="285"/>
      <c r="AF23" s="195"/>
      <c r="AG23" s="227"/>
    </row>
    <row r="24" spans="1:33" ht="110.25" customHeight="1">
      <c r="A24" s="786"/>
      <c r="B24" s="903"/>
      <c r="C24" s="895"/>
      <c r="D24" s="903"/>
      <c r="E24" s="899" t="s">
        <v>758</v>
      </c>
      <c r="F24" s="900"/>
      <c r="G24" s="379">
        <v>0</v>
      </c>
      <c r="H24" s="379" t="s">
        <v>760</v>
      </c>
      <c r="I24" s="383" t="s">
        <v>751</v>
      </c>
      <c r="J24" s="383" t="s">
        <v>761</v>
      </c>
      <c r="K24" s="379" t="s">
        <v>759</v>
      </c>
      <c r="L24" s="476"/>
      <c r="M24" s="519" t="s">
        <v>466</v>
      </c>
      <c r="N24" s="133">
        <v>1</v>
      </c>
      <c r="O24" s="625"/>
      <c r="P24" s="133">
        <v>1</v>
      </c>
      <c r="Q24" s="625"/>
      <c r="R24" s="133">
        <v>1</v>
      </c>
      <c r="S24" s="633"/>
      <c r="T24" s="133">
        <v>1</v>
      </c>
      <c r="U24" s="637"/>
      <c r="V24" s="95">
        <f t="shared" ref="V24" si="20">IFERROR((O24*100%)/N24,"-")</f>
        <v>0</v>
      </c>
      <c r="W24" s="95">
        <f t="shared" ref="W24" si="21">IFERROR((Q24*100%)/P24,"-")</f>
        <v>0</v>
      </c>
      <c r="X24" s="95">
        <f t="shared" ref="X24" si="22">IFERROR((S24*100%)/R24,"-")</f>
        <v>0</v>
      </c>
      <c r="Y24" s="95">
        <f t="shared" ref="Y24" si="23">IFERROR((U24*100%)/T24,"-")</f>
        <v>0</v>
      </c>
      <c r="Z24" s="95">
        <f t="shared" ref="Z24" si="24">IFERROR(AVERAGE(V24:Y24),"-")</f>
        <v>0</v>
      </c>
      <c r="AD24" s="101"/>
      <c r="AE24" s="647"/>
      <c r="AF24" s="195"/>
      <c r="AG24" s="227"/>
    </row>
    <row r="25" spans="1:33" ht="132" customHeight="1">
      <c r="A25" s="787"/>
      <c r="B25" s="903"/>
      <c r="C25" s="896"/>
      <c r="D25" s="903"/>
      <c r="E25" s="901"/>
      <c r="F25" s="902"/>
      <c r="G25" s="379" t="s">
        <v>757</v>
      </c>
      <c r="H25" s="379">
        <v>0.3</v>
      </c>
      <c r="I25" s="888" t="s">
        <v>756</v>
      </c>
      <c r="J25" s="889"/>
      <c r="K25" s="379" t="s">
        <v>755</v>
      </c>
      <c r="L25" s="476"/>
      <c r="M25" s="380" t="s">
        <v>466</v>
      </c>
      <c r="N25" s="133">
        <v>0</v>
      </c>
      <c r="O25" s="625"/>
      <c r="P25" s="133">
        <v>0</v>
      </c>
      <c r="Q25" s="625"/>
      <c r="R25" s="133">
        <v>0</v>
      </c>
      <c r="S25" s="633"/>
      <c r="T25" s="133">
        <v>0.3</v>
      </c>
      <c r="U25" s="637"/>
      <c r="V25" s="95" t="str">
        <f t="shared" ref="V25" si="25">IFERROR((O25*100%)/N25,"-")</f>
        <v>-</v>
      </c>
      <c r="W25" s="95" t="str">
        <f t="shared" ref="W25" si="26">IFERROR((Q25*100%)/P25,"-")</f>
        <v>-</v>
      </c>
      <c r="X25" s="95" t="str">
        <f t="shared" ref="X25" si="27">IFERROR((S25*100%)/R25,"-")</f>
        <v>-</v>
      </c>
      <c r="Y25" s="95">
        <f t="shared" ref="Y25" si="28">IFERROR((U25*100%)/T25,"-")</f>
        <v>0</v>
      </c>
      <c r="Z25" s="95">
        <f t="shared" ref="Z25" si="29">IFERROR(AVERAGE(V25:Y25),"-")</f>
        <v>0</v>
      </c>
      <c r="AD25" s="101"/>
      <c r="AE25" s="285"/>
      <c r="AF25" s="195"/>
      <c r="AG25" s="227"/>
    </row>
    <row r="26" spans="1:33" ht="81.75" customHeight="1">
      <c r="A26" s="791" t="s">
        <v>127</v>
      </c>
      <c r="B26" s="860" t="s">
        <v>78</v>
      </c>
      <c r="C26" s="860" t="s">
        <v>79</v>
      </c>
      <c r="D26" s="860" t="s">
        <v>90</v>
      </c>
      <c r="E26" s="860" t="s">
        <v>91</v>
      </c>
      <c r="F26" s="860" t="s">
        <v>92</v>
      </c>
      <c r="G26" s="859">
        <v>0.3</v>
      </c>
      <c r="H26" s="875">
        <v>0.7</v>
      </c>
      <c r="I26" s="64" t="s">
        <v>195</v>
      </c>
      <c r="J26" s="64" t="s">
        <v>172</v>
      </c>
      <c r="K26" s="64" t="s">
        <v>195</v>
      </c>
      <c r="L26" s="476"/>
      <c r="M26" s="64" t="s">
        <v>130</v>
      </c>
      <c r="N26" s="92">
        <v>0.9</v>
      </c>
      <c r="O26" s="602"/>
      <c r="P26" s="92">
        <v>0.9</v>
      </c>
      <c r="Q26" s="602"/>
      <c r="R26" s="92">
        <v>0</v>
      </c>
      <c r="S26" s="602"/>
      <c r="T26" s="92">
        <v>0.9</v>
      </c>
      <c r="U26" s="613"/>
      <c r="V26" s="95" t="str">
        <f>IF(O26,IF(O26&gt;=90%,100%,59%),"-")</f>
        <v>-</v>
      </c>
      <c r="W26" s="95" t="str">
        <f>IF(Q26,IF(Q26&gt;=90%,100%,59%),"-")</f>
        <v>-</v>
      </c>
      <c r="X26" s="95" t="str">
        <f>IF(S26,IF(S26&gt;=90%,100%,59%),"-")</f>
        <v>-</v>
      </c>
      <c r="Y26" s="95" t="str">
        <f>IF(U26,IF(U26&gt;=90%,100%,59%),"-")</f>
        <v>-</v>
      </c>
      <c r="Z26" s="95" t="str">
        <f t="shared" si="4"/>
        <v>-</v>
      </c>
      <c r="AD26" s="101"/>
      <c r="AE26" s="285"/>
      <c r="AF26" s="195"/>
      <c r="AG26" s="227"/>
    </row>
    <row r="27" spans="1:33" ht="90" customHeight="1">
      <c r="A27" s="809"/>
      <c r="B27" s="860"/>
      <c r="C27" s="860"/>
      <c r="D27" s="860"/>
      <c r="E27" s="860"/>
      <c r="F27" s="860"/>
      <c r="G27" s="859"/>
      <c r="H27" s="875"/>
      <c r="I27" s="64" t="s">
        <v>201</v>
      </c>
      <c r="J27" s="64" t="s">
        <v>202</v>
      </c>
      <c r="K27" s="64" t="s">
        <v>203</v>
      </c>
      <c r="L27" s="897"/>
      <c r="M27" s="64" t="s">
        <v>130</v>
      </c>
      <c r="N27" s="92">
        <v>0.8</v>
      </c>
      <c r="O27" s="602"/>
      <c r="P27" s="92">
        <v>0.8</v>
      </c>
      <c r="Q27" s="602"/>
      <c r="R27" s="92">
        <v>0.8</v>
      </c>
      <c r="S27" s="602"/>
      <c r="T27" s="92">
        <v>0.8</v>
      </c>
      <c r="U27" s="613"/>
      <c r="V27" s="95">
        <f t="shared" si="0"/>
        <v>0</v>
      </c>
      <c r="W27" s="95">
        <f t="shared" si="1"/>
        <v>0</v>
      </c>
      <c r="X27" s="95">
        <f t="shared" si="2"/>
        <v>0</v>
      </c>
      <c r="Y27" s="95">
        <f t="shared" si="3"/>
        <v>0</v>
      </c>
      <c r="Z27" s="95">
        <f t="shared" si="4"/>
        <v>0</v>
      </c>
      <c r="AD27" s="101"/>
      <c r="AE27" s="647"/>
      <c r="AF27" s="195"/>
      <c r="AG27" s="227"/>
    </row>
    <row r="28" spans="1:33" ht="115.5" customHeight="1">
      <c r="A28" s="791" t="s">
        <v>128</v>
      </c>
      <c r="B28" s="847" t="s">
        <v>97</v>
      </c>
      <c r="C28" s="847" t="s">
        <v>445</v>
      </c>
      <c r="D28" s="495" t="s">
        <v>99</v>
      </c>
      <c r="E28" s="495" t="s">
        <v>100</v>
      </c>
      <c r="F28" s="502" t="s">
        <v>101</v>
      </c>
      <c r="G28" s="503">
        <v>0.7</v>
      </c>
      <c r="H28" s="504">
        <v>0.8</v>
      </c>
      <c r="I28" s="501" t="s">
        <v>173</v>
      </c>
      <c r="J28" s="499" t="s">
        <v>908</v>
      </c>
      <c r="K28" s="499" t="s">
        <v>790</v>
      </c>
      <c r="L28" s="897"/>
      <c r="M28" s="70" t="s">
        <v>130</v>
      </c>
      <c r="N28" s="134">
        <v>0</v>
      </c>
      <c r="O28" s="626"/>
      <c r="P28" s="134">
        <v>0</v>
      </c>
      <c r="Q28" s="628"/>
      <c r="R28" s="134">
        <v>0</v>
      </c>
      <c r="S28" s="626"/>
      <c r="T28" s="134">
        <v>1</v>
      </c>
      <c r="U28" s="638"/>
      <c r="V28" s="95" t="str">
        <f t="shared" si="0"/>
        <v>-</v>
      </c>
      <c r="W28" s="95" t="str">
        <f t="shared" si="1"/>
        <v>-</v>
      </c>
      <c r="X28" s="95" t="str">
        <f t="shared" si="2"/>
        <v>-</v>
      </c>
      <c r="Y28" s="95">
        <f t="shared" si="3"/>
        <v>0</v>
      </c>
      <c r="Z28" s="95">
        <f t="shared" si="4"/>
        <v>0</v>
      </c>
      <c r="AC28" s="126"/>
      <c r="AD28" s="101"/>
      <c r="AE28" s="647"/>
      <c r="AF28" s="195"/>
      <c r="AG28" s="227"/>
    </row>
    <row r="29" spans="1:33" ht="90" customHeight="1">
      <c r="A29" s="809"/>
      <c r="B29" s="848"/>
      <c r="C29" s="848"/>
      <c r="D29" s="495" t="s">
        <v>954</v>
      </c>
      <c r="E29" s="502" t="s">
        <v>956</v>
      </c>
      <c r="F29" s="502" t="s">
        <v>957</v>
      </c>
      <c r="G29" s="503">
        <v>0.8</v>
      </c>
      <c r="H29" s="503" t="s">
        <v>955</v>
      </c>
      <c r="I29" s="502" t="s">
        <v>957</v>
      </c>
      <c r="J29" s="499" t="s">
        <v>958</v>
      </c>
      <c r="K29" s="499" t="s">
        <v>959</v>
      </c>
      <c r="L29" s="898"/>
      <c r="M29" s="501" t="s">
        <v>130</v>
      </c>
      <c r="N29" s="134">
        <v>1</v>
      </c>
      <c r="O29" s="626"/>
      <c r="P29" s="134">
        <v>1</v>
      </c>
      <c r="Q29" s="628"/>
      <c r="R29" s="134">
        <v>1</v>
      </c>
      <c r="S29" s="626"/>
      <c r="T29" s="134">
        <v>1</v>
      </c>
      <c r="U29" s="639"/>
      <c r="V29" s="95">
        <f t="shared" ref="V29" si="30">IFERROR((O29*100%)/N29,"-")</f>
        <v>0</v>
      </c>
      <c r="W29" s="95">
        <f t="shared" ref="W29" si="31">IFERROR((Q29*100%)/P29,"-")</f>
        <v>0</v>
      </c>
      <c r="X29" s="95">
        <f t="shared" ref="X29" si="32">IFERROR((S29*100%)/R29,"-")</f>
        <v>0</v>
      </c>
      <c r="Y29" s="95">
        <f t="shared" ref="Y29" si="33">IFERROR((U29*100%)/T29,"-")</f>
        <v>0</v>
      </c>
      <c r="Z29" s="95">
        <f t="shared" ref="Z29" si="34">IFERROR(AVERAGE(V29:Y29),"-")</f>
        <v>0</v>
      </c>
      <c r="AC29" s="126"/>
      <c r="AD29" s="101"/>
      <c r="AE29" s="285"/>
      <c r="AF29" s="195"/>
      <c r="AG29" s="227"/>
    </row>
    <row r="30" spans="1:33" ht="45.6" customHeight="1">
      <c r="A30" s="885" t="s">
        <v>332</v>
      </c>
      <c r="B30" s="886"/>
      <c r="C30" s="886"/>
      <c r="D30" s="886"/>
      <c r="E30" s="886"/>
      <c r="F30" s="886"/>
      <c r="G30" s="886"/>
      <c r="H30" s="886"/>
      <c r="I30" s="886"/>
      <c r="J30" s="886"/>
      <c r="K30" s="886"/>
      <c r="L30" s="886"/>
      <c r="M30" s="887"/>
      <c r="N30" s="71"/>
      <c r="O30" s="71"/>
      <c r="P30" s="71"/>
      <c r="Q30" s="71"/>
      <c r="R30" s="71"/>
      <c r="S30" s="71"/>
      <c r="T30" s="71"/>
      <c r="U30" s="71"/>
      <c r="V30" s="40" t="str">
        <f t="shared" si="0"/>
        <v>-</v>
      </c>
      <c r="W30" s="40" t="str">
        <f t="shared" si="1"/>
        <v>-</v>
      </c>
      <c r="X30" s="40" t="str">
        <f t="shared" si="2"/>
        <v>-</v>
      </c>
      <c r="Y30" s="40" t="str">
        <f t="shared" si="3"/>
        <v>-</v>
      </c>
      <c r="Z30" s="127">
        <f>AVERAGE(Z4:Z29)</f>
        <v>0</v>
      </c>
      <c r="AD30" s="101"/>
      <c r="AE30" s="647"/>
      <c r="AF30" s="195"/>
      <c r="AG30" s="227"/>
    </row>
    <row r="32" spans="1:33">
      <c r="B32" s="125"/>
      <c r="C32" s="125"/>
      <c r="D32" s="125"/>
      <c r="E32" s="125"/>
      <c r="F32" s="125"/>
      <c r="G32" s="125"/>
      <c r="H32" s="125"/>
      <c r="I32" s="125"/>
    </row>
    <row r="33" spans="2:9">
      <c r="B33" s="125"/>
      <c r="C33" s="125"/>
      <c r="D33" s="125"/>
      <c r="E33" s="125"/>
      <c r="F33" s="125"/>
      <c r="G33" s="125"/>
      <c r="H33" s="125"/>
      <c r="I33" s="125"/>
    </row>
  </sheetData>
  <mergeCells count="59">
    <mergeCell ref="L27:L29"/>
    <mergeCell ref="AE2:AG2"/>
    <mergeCell ref="E24:F25"/>
    <mergeCell ref="D4:D8"/>
    <mergeCell ref="A17:A25"/>
    <mergeCell ref="B17:B25"/>
    <mergeCell ref="D17:D25"/>
    <mergeCell ref="H18:H20"/>
    <mergeCell ref="I18:I20"/>
    <mergeCell ref="E18:E20"/>
    <mergeCell ref="F18:F20"/>
    <mergeCell ref="G18:G20"/>
    <mergeCell ref="G15:G16"/>
    <mergeCell ref="I15:I16"/>
    <mergeCell ref="H15:H16"/>
    <mergeCell ref="E15:E16"/>
    <mergeCell ref="B28:B29"/>
    <mergeCell ref="C28:C29"/>
    <mergeCell ref="A28:A29"/>
    <mergeCell ref="A1:D1"/>
    <mergeCell ref="E21:E22"/>
    <mergeCell ref="A2:A3"/>
    <mergeCell ref="C14:D14"/>
    <mergeCell ref="B4:B8"/>
    <mergeCell ref="C4:C8"/>
    <mergeCell ref="C15:C16"/>
    <mergeCell ref="D15:D16"/>
    <mergeCell ref="C9:C13"/>
    <mergeCell ref="B9:B16"/>
    <mergeCell ref="D9:D13"/>
    <mergeCell ref="E23:F23"/>
    <mergeCell ref="C17:C25"/>
    <mergeCell ref="J2:J3"/>
    <mergeCell ref="K2:K3"/>
    <mergeCell ref="L2:L3"/>
    <mergeCell ref="H2:H3"/>
    <mergeCell ref="I2:I3"/>
    <mergeCell ref="F15:F16"/>
    <mergeCell ref="B2:B3"/>
    <mergeCell ref="C2:C3"/>
    <mergeCell ref="D2:D3"/>
    <mergeCell ref="E2:E3"/>
    <mergeCell ref="F2:F3"/>
    <mergeCell ref="V2:Z2"/>
    <mergeCell ref="A30:M30"/>
    <mergeCell ref="N2:T2"/>
    <mergeCell ref="A4:A8"/>
    <mergeCell ref="A9:A16"/>
    <mergeCell ref="A26:A27"/>
    <mergeCell ref="E26:E27"/>
    <mergeCell ref="F26:F27"/>
    <mergeCell ref="G26:G27"/>
    <mergeCell ref="H26:H27"/>
    <mergeCell ref="G2:G3"/>
    <mergeCell ref="B26:B27"/>
    <mergeCell ref="C26:C27"/>
    <mergeCell ref="D26:D27"/>
    <mergeCell ref="I25:J25"/>
    <mergeCell ref="M2:M3"/>
  </mergeCells>
  <conditionalFormatting sqref="V30:Y30 V4:Z29">
    <cfRule type="cellIs" dxfId="2077" priority="421" operator="lessThan">
      <formula>0.6</formula>
    </cfRule>
    <cfRule type="cellIs" dxfId="2076" priority="422" operator="between">
      <formula>60%</formula>
      <formula>79%</formula>
    </cfRule>
    <cfRule type="cellIs" dxfId="2075" priority="423" operator="between">
      <formula>80%</formula>
      <formula>100%</formula>
    </cfRule>
  </conditionalFormatting>
  <hyperlinks>
    <hyperlink ref="A1:D1" location="Inicio!A1" display="INICIO"/>
  </hyperlink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sheetPr>
    <tabColor theme="5" tint="-0.249977111117893"/>
  </sheetPr>
  <dimension ref="A1:AG40"/>
  <sheetViews>
    <sheetView topLeftCell="J19" zoomScaleNormal="100" workbookViewId="0">
      <selection activeCell="R23" sqref="R23"/>
    </sheetView>
  </sheetViews>
  <sheetFormatPr baseColWidth="10" defaultColWidth="11.44140625" defaultRowHeight="13.2"/>
  <cols>
    <col min="1" max="1" width="11.44140625" style="98"/>
    <col min="2" max="2" width="17.5546875" style="98" customWidth="1"/>
    <col min="3" max="3" width="11.44140625" style="98"/>
    <col min="4" max="4" width="14.109375" style="98" customWidth="1"/>
    <col min="5" max="5" width="18.109375" style="98" customWidth="1"/>
    <col min="6" max="6" width="16.44140625" style="98" customWidth="1"/>
    <col min="7" max="7" width="11.44140625" style="98" customWidth="1"/>
    <col min="8" max="8" width="11.44140625" style="98"/>
    <col min="9" max="9" width="16.33203125" style="98" customWidth="1"/>
    <col min="10" max="10" width="21.5546875" style="98" customWidth="1"/>
    <col min="11" max="11" width="25.44140625" style="98" customWidth="1"/>
    <col min="12" max="12" width="21.44140625" style="98" customWidth="1"/>
    <col min="13" max="14" width="11.44140625" style="98"/>
    <col min="15" max="15" width="11.5546875" style="98" customWidth="1"/>
    <col min="16" max="16" width="11.44140625" style="98"/>
    <col min="17" max="17" width="11.5546875" style="98" customWidth="1"/>
    <col min="18" max="18" width="11.44140625" style="98"/>
    <col min="19" max="19" width="11.5546875" style="98" customWidth="1"/>
    <col min="20" max="20" width="11.44140625" style="98"/>
    <col min="21" max="21" width="11.44140625" style="98" customWidth="1"/>
    <col min="22" max="22" width="17.44140625" style="98" customWidth="1"/>
    <col min="23" max="23" width="16.88671875" style="98" customWidth="1"/>
    <col min="24" max="24" width="15.88671875" style="98" customWidth="1"/>
    <col min="25" max="25" width="15.44140625" style="98" customWidth="1"/>
    <col min="26" max="26" width="15.5546875" style="98" customWidth="1"/>
    <col min="27" max="27" width="15.88671875" style="98" customWidth="1"/>
    <col min="28" max="28" width="14" style="98" customWidth="1"/>
    <col min="29" max="29" width="77.33203125" style="98" customWidth="1"/>
    <col min="30" max="30" width="24.6640625" style="98" customWidth="1"/>
    <col min="31" max="31" width="20.44140625" style="98" customWidth="1"/>
    <col min="32" max="32" width="19.44140625" style="98" customWidth="1"/>
    <col min="33" max="33" width="22.88671875" style="98" customWidth="1"/>
    <col min="34" max="16384" width="11.44140625" style="98"/>
  </cols>
  <sheetData>
    <row r="1" spans="1:33" ht="49.5" customHeight="1">
      <c r="A1" s="826" t="s">
        <v>479</v>
      </c>
      <c r="B1" s="866"/>
      <c r="C1" s="866"/>
      <c r="D1" s="866"/>
    </row>
    <row r="2" spans="1:33" ht="39.6">
      <c r="A2" s="168" t="s">
        <v>670</v>
      </c>
      <c r="B2" s="168" t="s">
        <v>668</v>
      </c>
      <c r="C2" s="168" t="s">
        <v>340</v>
      </c>
      <c r="D2" s="168" t="s">
        <v>0</v>
      </c>
      <c r="E2" s="168" t="s">
        <v>654</v>
      </c>
      <c r="F2" s="168" t="s">
        <v>652</v>
      </c>
      <c r="G2" s="168" t="s">
        <v>1</v>
      </c>
      <c r="H2" s="168" t="s">
        <v>645</v>
      </c>
      <c r="I2" s="168" t="s">
        <v>125</v>
      </c>
      <c r="J2" s="168" t="s">
        <v>340</v>
      </c>
      <c r="K2" s="168" t="s">
        <v>685</v>
      </c>
      <c r="L2" s="874" t="s">
        <v>432</v>
      </c>
      <c r="M2" s="168" t="s">
        <v>2</v>
      </c>
      <c r="N2" s="169" t="s">
        <v>3</v>
      </c>
      <c r="O2" s="170"/>
      <c r="P2" s="170"/>
      <c r="Q2" s="170"/>
      <c r="R2" s="170"/>
      <c r="S2" s="170"/>
      <c r="T2" s="73"/>
      <c r="U2" s="38"/>
      <c r="V2" s="818" t="s">
        <v>1007</v>
      </c>
      <c r="W2" s="819"/>
      <c r="X2" s="819"/>
      <c r="Y2" s="819"/>
      <c r="Z2" s="820"/>
      <c r="AD2" s="653" t="s">
        <v>1004</v>
      </c>
      <c r="AE2" s="844" t="s">
        <v>570</v>
      </c>
      <c r="AF2" s="845"/>
      <c r="AG2" s="846"/>
    </row>
    <row r="3" spans="1:33" ht="54" customHeight="1">
      <c r="A3" s="171"/>
      <c r="B3" s="171"/>
      <c r="C3" s="171"/>
      <c r="D3" s="171"/>
      <c r="E3" s="171"/>
      <c r="F3" s="171"/>
      <c r="G3" s="171"/>
      <c r="H3" s="171"/>
      <c r="I3" s="171"/>
      <c r="J3" s="171"/>
      <c r="K3" s="171"/>
      <c r="L3" s="874"/>
      <c r="M3" s="171"/>
      <c r="N3" s="38" t="s">
        <v>143</v>
      </c>
      <c r="O3" s="38" t="s">
        <v>145</v>
      </c>
      <c r="P3" s="38" t="s">
        <v>144</v>
      </c>
      <c r="Q3" s="38" t="s">
        <v>146</v>
      </c>
      <c r="R3" s="38" t="s">
        <v>147</v>
      </c>
      <c r="S3" s="38" t="s">
        <v>148</v>
      </c>
      <c r="T3" s="38" t="s">
        <v>149</v>
      </c>
      <c r="U3" s="38" t="s">
        <v>150</v>
      </c>
      <c r="V3" s="38" t="s">
        <v>458</v>
      </c>
      <c r="W3" s="38" t="s">
        <v>454</v>
      </c>
      <c r="X3" s="38" t="s">
        <v>455</v>
      </c>
      <c r="Y3" s="38" t="s">
        <v>456</v>
      </c>
      <c r="Z3" s="38" t="s">
        <v>457</v>
      </c>
      <c r="AD3" s="651" t="s">
        <v>1005</v>
      </c>
      <c r="AE3" s="650" t="s">
        <v>573</v>
      </c>
      <c r="AF3" s="571" t="s">
        <v>572</v>
      </c>
      <c r="AG3" s="571" t="s">
        <v>571</v>
      </c>
    </row>
    <row r="4" spans="1:33" ht="111.75" customHeight="1">
      <c r="A4" s="857" t="s">
        <v>973</v>
      </c>
      <c r="B4" s="804" t="s">
        <v>4</v>
      </c>
      <c r="C4" s="804" t="s">
        <v>5</v>
      </c>
      <c r="D4" s="804" t="s">
        <v>319</v>
      </c>
      <c r="E4" s="736" t="s">
        <v>7</v>
      </c>
      <c r="F4" s="484" t="s">
        <v>8</v>
      </c>
      <c r="G4" s="453">
        <v>0.95</v>
      </c>
      <c r="H4" s="457">
        <v>1</v>
      </c>
      <c r="I4" s="484" t="s">
        <v>890</v>
      </c>
      <c r="J4" s="477" t="s">
        <v>766</v>
      </c>
      <c r="K4" s="477" t="s">
        <v>921</v>
      </c>
      <c r="L4" s="874"/>
      <c r="M4" s="39" t="s">
        <v>129</v>
      </c>
      <c r="N4" s="84">
        <v>1</v>
      </c>
      <c r="O4" s="602"/>
      <c r="P4" s="84">
        <v>1</v>
      </c>
      <c r="Q4" s="602"/>
      <c r="R4" s="84">
        <v>1</v>
      </c>
      <c r="S4" s="602"/>
      <c r="T4" s="84">
        <v>1</v>
      </c>
      <c r="U4" s="614"/>
      <c r="V4" s="95">
        <f>IFERROR((O4*100%)/N4,"-")</f>
        <v>0</v>
      </c>
      <c r="W4" s="95">
        <f>IFERROR((Q4*100%)/P4,"-")</f>
        <v>0</v>
      </c>
      <c r="X4" s="95">
        <f>IFERROR((S4*100%)/R4,"-")</f>
        <v>0</v>
      </c>
      <c r="Y4" s="95">
        <f>IFERROR((U4*100%)/T4,"-")</f>
        <v>0</v>
      </c>
      <c r="Z4" s="95">
        <f>IFERROR(AVERAGE(V4:Y4),"-")</f>
        <v>0</v>
      </c>
      <c r="AD4" s="101"/>
      <c r="AE4" s="278"/>
      <c r="AF4" s="195"/>
      <c r="AG4" s="195"/>
    </row>
    <row r="5" spans="1:33" ht="86.25" customHeight="1">
      <c r="A5" s="857"/>
      <c r="B5" s="805"/>
      <c r="C5" s="805"/>
      <c r="D5" s="805"/>
      <c r="E5" s="736" t="s">
        <v>6</v>
      </c>
      <c r="F5" s="734" t="s">
        <v>764</v>
      </c>
      <c r="G5" s="453">
        <v>0.45</v>
      </c>
      <c r="H5" s="457">
        <v>0.8</v>
      </c>
      <c r="I5" s="734" t="s">
        <v>1046</v>
      </c>
      <c r="J5" s="733" t="s">
        <v>765</v>
      </c>
      <c r="K5" s="733" t="s">
        <v>763</v>
      </c>
      <c r="L5" s="874"/>
      <c r="M5" s="734" t="s">
        <v>129</v>
      </c>
      <c r="N5" s="84">
        <v>1</v>
      </c>
      <c r="O5" s="602"/>
      <c r="P5" s="84">
        <v>1</v>
      </c>
      <c r="Q5" s="602"/>
      <c r="R5" s="84">
        <v>1</v>
      </c>
      <c r="S5" s="602"/>
      <c r="T5" s="84">
        <v>1</v>
      </c>
      <c r="U5" s="614"/>
      <c r="V5" s="95">
        <f>IFERROR((O5*100%)/N5,"-")</f>
        <v>0</v>
      </c>
      <c r="W5" s="95">
        <f>IFERROR((Q5*100%)/P5,"-")</f>
        <v>0</v>
      </c>
      <c r="X5" s="95">
        <f>IFERROR((S5*100%)/R5,"-")</f>
        <v>0</v>
      </c>
      <c r="Y5" s="95">
        <f>IFERROR((U5*100%)/T5,"-")</f>
        <v>0</v>
      </c>
      <c r="Z5" s="95">
        <f>IFERROR(AVERAGE(V5:Y5),"-")</f>
        <v>0</v>
      </c>
      <c r="AD5" s="101"/>
      <c r="AE5" s="278"/>
      <c r="AF5" s="195"/>
      <c r="AG5" s="195"/>
    </row>
    <row r="6" spans="1:33" ht="110.4" customHeight="1">
      <c r="A6" s="857"/>
      <c r="B6" s="805"/>
      <c r="C6" s="805"/>
      <c r="D6" s="805"/>
      <c r="E6" s="484" t="s">
        <v>10</v>
      </c>
      <c r="F6" s="484" t="s">
        <v>11</v>
      </c>
      <c r="G6" s="453">
        <v>0.8</v>
      </c>
      <c r="H6" s="457">
        <v>0.9</v>
      </c>
      <c r="I6" s="484" t="s">
        <v>179</v>
      </c>
      <c r="J6" s="484" t="s">
        <v>770</v>
      </c>
      <c r="K6" s="484" t="s">
        <v>950</v>
      </c>
      <c r="L6" s="874"/>
      <c r="M6" s="39" t="s">
        <v>204</v>
      </c>
      <c r="N6" s="84">
        <v>1</v>
      </c>
      <c r="O6" s="602"/>
      <c r="P6" s="84">
        <v>1</v>
      </c>
      <c r="Q6" s="602"/>
      <c r="R6" s="84">
        <v>1</v>
      </c>
      <c r="S6" s="602"/>
      <c r="T6" s="84">
        <v>1</v>
      </c>
      <c r="U6" s="614"/>
      <c r="V6" s="95">
        <f t="shared" ref="V6:V25" si="0">IFERROR((O6*100%)/N6,"-")</f>
        <v>0</v>
      </c>
      <c r="W6" s="95">
        <f t="shared" ref="W6:W25" si="1">IFERROR((Q6*100%)/P6,"-")</f>
        <v>0</v>
      </c>
      <c r="X6" s="95">
        <f t="shared" ref="X6:X25" si="2">IFERROR((S6*100%)/R6,"-")</f>
        <v>0</v>
      </c>
      <c r="Y6" s="95">
        <f t="shared" ref="Y6:Y25" si="3">IFERROR((U6*100%)/T6,"-")</f>
        <v>0</v>
      </c>
      <c r="Z6" s="95">
        <f t="shared" ref="Z6:Z22" si="4">IFERROR(AVERAGE(V6:Y6),"-")</f>
        <v>0</v>
      </c>
      <c r="AD6" s="101"/>
      <c r="AE6" s="285"/>
      <c r="AF6" s="195"/>
      <c r="AG6" s="195"/>
    </row>
    <row r="7" spans="1:33" ht="80.25" customHeight="1">
      <c r="A7" s="857"/>
      <c r="B7" s="805"/>
      <c r="C7" s="805"/>
      <c r="D7" s="805"/>
      <c r="E7" s="485" t="s">
        <v>436</v>
      </c>
      <c r="F7" s="485" t="s">
        <v>17</v>
      </c>
      <c r="G7" s="483">
        <v>0.43</v>
      </c>
      <c r="H7" s="483">
        <v>0.6</v>
      </c>
      <c r="I7" s="485" t="s">
        <v>976</v>
      </c>
      <c r="J7" s="485" t="s">
        <v>901</v>
      </c>
      <c r="K7" s="485" t="s">
        <v>902</v>
      </c>
      <c r="L7" s="874"/>
      <c r="M7" s="39" t="s">
        <v>130</v>
      </c>
      <c r="N7" s="84">
        <v>1</v>
      </c>
      <c r="O7" s="602"/>
      <c r="P7" s="84">
        <v>1</v>
      </c>
      <c r="Q7" s="602"/>
      <c r="R7" s="84">
        <v>1</v>
      </c>
      <c r="S7" s="602"/>
      <c r="T7" s="84">
        <v>1</v>
      </c>
      <c r="U7" s="614"/>
      <c r="V7" s="95">
        <f t="shared" si="0"/>
        <v>0</v>
      </c>
      <c r="W7" s="95">
        <f t="shared" si="1"/>
        <v>0</v>
      </c>
      <c r="X7" s="95">
        <f t="shared" si="2"/>
        <v>0</v>
      </c>
      <c r="Y7" s="95">
        <f t="shared" si="3"/>
        <v>0</v>
      </c>
      <c r="Z7" s="95">
        <f t="shared" si="4"/>
        <v>0</v>
      </c>
      <c r="AD7" s="101"/>
      <c r="AE7" s="285"/>
      <c r="AF7" s="195"/>
      <c r="AG7" s="227"/>
    </row>
    <row r="8" spans="1:33" ht="108" customHeight="1">
      <c r="A8" s="857"/>
      <c r="B8" s="806"/>
      <c r="C8" s="806"/>
      <c r="D8" s="806"/>
      <c r="E8" s="484" t="s">
        <v>21</v>
      </c>
      <c r="F8" s="484" t="s">
        <v>22</v>
      </c>
      <c r="G8" s="48">
        <v>0.56000000000000005</v>
      </c>
      <c r="H8" s="457">
        <v>0.5</v>
      </c>
      <c r="I8" s="484" t="s">
        <v>182</v>
      </c>
      <c r="J8" s="484" t="s">
        <v>926</v>
      </c>
      <c r="K8" s="484" t="s">
        <v>925</v>
      </c>
      <c r="L8" s="874"/>
      <c r="M8" s="43" t="s">
        <v>130</v>
      </c>
      <c r="N8" s="84">
        <v>1</v>
      </c>
      <c r="O8" s="602"/>
      <c r="P8" s="84">
        <v>1</v>
      </c>
      <c r="Q8" s="602"/>
      <c r="R8" s="84">
        <v>1</v>
      </c>
      <c r="S8" s="602"/>
      <c r="T8" s="84">
        <v>1</v>
      </c>
      <c r="U8" s="614"/>
      <c r="V8" s="95">
        <f t="shared" si="0"/>
        <v>0</v>
      </c>
      <c r="W8" s="95">
        <f t="shared" si="1"/>
        <v>0</v>
      </c>
      <c r="X8" s="95">
        <f t="shared" si="2"/>
        <v>0</v>
      </c>
      <c r="Y8" s="95">
        <f t="shared" si="3"/>
        <v>0</v>
      </c>
      <c r="Z8" s="95">
        <f t="shared" si="4"/>
        <v>0</v>
      </c>
      <c r="AD8" s="101"/>
      <c r="AE8" s="285"/>
      <c r="AF8" s="195"/>
      <c r="AG8" s="227"/>
    </row>
    <row r="9" spans="1:33" ht="128.25" customHeight="1">
      <c r="A9" s="791" t="s">
        <v>31</v>
      </c>
      <c r="B9" s="788" t="s">
        <v>28</v>
      </c>
      <c r="C9" s="865" t="s">
        <v>29</v>
      </c>
      <c r="D9" s="915" t="s">
        <v>438</v>
      </c>
      <c r="E9" s="545" t="s">
        <v>35</v>
      </c>
      <c r="F9" s="545" t="s">
        <v>36</v>
      </c>
      <c r="G9" s="497">
        <v>0.5</v>
      </c>
      <c r="H9" s="497">
        <v>0.7</v>
      </c>
      <c r="I9" s="545" t="s">
        <v>187</v>
      </c>
      <c r="J9" s="545" t="s">
        <v>159</v>
      </c>
      <c r="K9" s="545" t="s">
        <v>187</v>
      </c>
      <c r="L9" s="874"/>
      <c r="M9" s="53" t="s">
        <v>129</v>
      </c>
      <c r="N9" s="86">
        <v>1</v>
      </c>
      <c r="O9" s="602"/>
      <c r="P9" s="86">
        <v>1</v>
      </c>
      <c r="Q9" s="602"/>
      <c r="R9" s="86">
        <v>1</v>
      </c>
      <c r="S9" s="602"/>
      <c r="T9" s="86">
        <v>1</v>
      </c>
      <c r="U9" s="614"/>
      <c r="V9" s="95">
        <f t="shared" si="0"/>
        <v>0</v>
      </c>
      <c r="W9" s="95">
        <f t="shared" si="1"/>
        <v>0</v>
      </c>
      <c r="X9" s="95">
        <f t="shared" si="2"/>
        <v>0</v>
      </c>
      <c r="Y9" s="95">
        <f t="shared" si="3"/>
        <v>0</v>
      </c>
      <c r="Z9" s="95">
        <f t="shared" si="4"/>
        <v>0</v>
      </c>
      <c r="AD9" s="101"/>
      <c r="AE9" s="285"/>
      <c r="AF9" s="195"/>
      <c r="AG9" s="195"/>
    </row>
    <row r="10" spans="1:33" ht="75" customHeight="1">
      <c r="A10" s="792"/>
      <c r="B10" s="789"/>
      <c r="C10" s="865"/>
      <c r="D10" s="916"/>
      <c r="E10" s="49" t="s">
        <v>37</v>
      </c>
      <c r="F10" s="50" t="s">
        <v>36</v>
      </c>
      <c r="G10" s="51">
        <v>0.6</v>
      </c>
      <c r="H10" s="52">
        <v>0.8</v>
      </c>
      <c r="I10" s="51" t="s">
        <v>188</v>
      </c>
      <c r="J10" s="53" t="s">
        <v>160</v>
      </c>
      <c r="K10" s="53" t="s">
        <v>188</v>
      </c>
      <c r="L10" s="874"/>
      <c r="M10" s="53" t="s">
        <v>129</v>
      </c>
      <c r="N10" s="86">
        <v>1</v>
      </c>
      <c r="O10" s="602"/>
      <c r="P10" s="86">
        <v>1</v>
      </c>
      <c r="Q10" s="602"/>
      <c r="R10" s="86">
        <v>1</v>
      </c>
      <c r="S10" s="602"/>
      <c r="T10" s="86">
        <v>1</v>
      </c>
      <c r="U10" s="614"/>
      <c r="V10" s="95">
        <f t="shared" si="0"/>
        <v>0</v>
      </c>
      <c r="W10" s="95">
        <f t="shared" si="1"/>
        <v>0</v>
      </c>
      <c r="X10" s="95">
        <f t="shared" si="2"/>
        <v>0</v>
      </c>
      <c r="Y10" s="95">
        <f t="shared" si="3"/>
        <v>0</v>
      </c>
      <c r="Z10" s="95">
        <f t="shared" si="4"/>
        <v>0</v>
      </c>
      <c r="AD10" s="101"/>
      <c r="AE10" s="285"/>
      <c r="AF10" s="195"/>
      <c r="AG10" s="195"/>
    </row>
    <row r="11" spans="1:33" ht="56.25" customHeight="1">
      <c r="A11" s="792"/>
      <c r="B11" s="789"/>
      <c r="C11" s="865"/>
      <c r="D11" s="917"/>
      <c r="E11" s="521" t="s">
        <v>38</v>
      </c>
      <c r="F11" s="527" t="s">
        <v>39</v>
      </c>
      <c r="G11" s="523">
        <v>0.7</v>
      </c>
      <c r="H11" s="522">
        <v>0.8</v>
      </c>
      <c r="I11" s="523" t="s">
        <v>189</v>
      </c>
      <c r="J11" s="529" t="s">
        <v>937</v>
      </c>
      <c r="K11" s="529" t="s">
        <v>938</v>
      </c>
      <c r="L11" s="874"/>
      <c r="M11" s="529" t="s">
        <v>129</v>
      </c>
      <c r="N11" s="86">
        <v>1</v>
      </c>
      <c r="O11" s="602"/>
      <c r="P11" s="86">
        <v>1</v>
      </c>
      <c r="Q11" s="602"/>
      <c r="R11" s="86">
        <v>1</v>
      </c>
      <c r="S11" s="602"/>
      <c r="T11" s="86">
        <v>1</v>
      </c>
      <c r="U11" s="614"/>
      <c r="V11" s="95">
        <f t="shared" ref="V11" si="5">IFERROR((O11*100%)/N11,"-")</f>
        <v>0</v>
      </c>
      <c r="W11" s="95">
        <f t="shared" ref="W11" si="6">IFERROR((Q11*100%)/P11,"-")</f>
        <v>0</v>
      </c>
      <c r="X11" s="95">
        <f t="shared" ref="X11" si="7">IFERROR((S11*100%)/R11,"-")</f>
        <v>0</v>
      </c>
      <c r="Y11" s="95">
        <f t="shared" ref="Y11" si="8">IFERROR((U11*100%)/T11,"-")</f>
        <v>0</v>
      </c>
      <c r="Z11" s="95">
        <f t="shared" ref="Z11" si="9">IFERROR(AVERAGE(V11:Y11),"-")</f>
        <v>0</v>
      </c>
      <c r="AD11" s="101"/>
      <c r="AE11" s="285"/>
      <c r="AF11" s="195"/>
      <c r="AG11" s="227"/>
    </row>
    <row r="12" spans="1:33" ht="77.25" customHeight="1">
      <c r="A12" s="792"/>
      <c r="B12" s="789"/>
      <c r="C12" s="865" t="s">
        <v>46</v>
      </c>
      <c r="D12" s="865"/>
      <c r="E12" s="49" t="s">
        <v>619</v>
      </c>
      <c r="F12" s="348" t="s">
        <v>620</v>
      </c>
      <c r="G12" s="348">
        <v>0.8</v>
      </c>
      <c r="H12" s="347">
        <v>0.9</v>
      </c>
      <c r="I12" s="348" t="s">
        <v>658</v>
      </c>
      <c r="J12" s="415" t="s">
        <v>536</v>
      </c>
      <c r="K12" s="415" t="s">
        <v>485</v>
      </c>
      <c r="L12" s="874"/>
      <c r="M12" s="51" t="s">
        <v>129</v>
      </c>
      <c r="N12" s="86">
        <v>1</v>
      </c>
      <c r="O12" s="602"/>
      <c r="P12" s="86">
        <v>1</v>
      </c>
      <c r="Q12" s="602"/>
      <c r="R12" s="86">
        <v>1</v>
      </c>
      <c r="S12" s="602"/>
      <c r="T12" s="86">
        <v>1</v>
      </c>
      <c r="U12" s="614"/>
      <c r="V12" s="95">
        <f t="shared" si="0"/>
        <v>0</v>
      </c>
      <c r="W12" s="95">
        <f t="shared" si="1"/>
        <v>0</v>
      </c>
      <c r="X12" s="95">
        <f t="shared" si="2"/>
        <v>0</v>
      </c>
      <c r="Y12" s="95">
        <f t="shared" si="3"/>
        <v>0</v>
      </c>
      <c r="Z12" s="95">
        <f t="shared" si="4"/>
        <v>0</v>
      </c>
      <c r="AD12" s="101"/>
      <c r="AE12" s="316"/>
      <c r="AF12" s="195"/>
      <c r="AG12" s="195"/>
    </row>
    <row r="13" spans="1:33" ht="49.5" customHeight="1">
      <c r="A13" s="792"/>
      <c r="B13" s="789"/>
      <c r="C13" s="865" t="s">
        <v>49</v>
      </c>
      <c r="D13" s="865"/>
      <c r="E13" s="865" t="s">
        <v>50</v>
      </c>
      <c r="F13" s="865" t="s">
        <v>51</v>
      </c>
      <c r="G13" s="880">
        <v>0.9</v>
      </c>
      <c r="H13" s="881">
        <v>0.9</v>
      </c>
      <c r="I13" s="834" t="s">
        <v>563</v>
      </c>
      <c r="J13" s="50" t="s">
        <v>52</v>
      </c>
      <c r="K13" s="53" t="s">
        <v>53</v>
      </c>
      <c r="L13" s="874"/>
      <c r="M13" s="53" t="s">
        <v>131</v>
      </c>
      <c r="N13" s="86">
        <v>1</v>
      </c>
      <c r="O13" s="602"/>
      <c r="P13" s="86"/>
      <c r="Q13" s="602"/>
      <c r="R13" s="86"/>
      <c r="S13" s="602"/>
      <c r="T13" s="86"/>
      <c r="U13" s="614"/>
      <c r="V13" s="95">
        <f t="shared" si="0"/>
        <v>0</v>
      </c>
      <c r="W13" s="95" t="str">
        <f t="shared" si="1"/>
        <v>-</v>
      </c>
      <c r="X13" s="95" t="str">
        <f t="shared" si="2"/>
        <v>-</v>
      </c>
      <c r="Y13" s="95" t="str">
        <f t="shared" si="3"/>
        <v>-</v>
      </c>
      <c r="Z13" s="95">
        <f t="shared" si="4"/>
        <v>0</v>
      </c>
      <c r="AA13" s="37"/>
      <c r="AB13" s="37"/>
      <c r="AC13" s="37"/>
      <c r="AD13" s="101"/>
      <c r="AE13" s="285"/>
      <c r="AF13" s="195"/>
      <c r="AG13" s="278"/>
    </row>
    <row r="14" spans="1:33" ht="61.5" customHeight="1">
      <c r="A14" s="809"/>
      <c r="B14" s="790"/>
      <c r="C14" s="865"/>
      <c r="D14" s="865"/>
      <c r="E14" s="865"/>
      <c r="F14" s="865"/>
      <c r="G14" s="880"/>
      <c r="H14" s="881"/>
      <c r="I14" s="835"/>
      <c r="J14" s="50" t="s">
        <v>542</v>
      </c>
      <c r="K14" s="53" t="s">
        <v>541</v>
      </c>
      <c r="L14" s="874"/>
      <c r="M14" s="53" t="s">
        <v>129</v>
      </c>
      <c r="N14" s="86">
        <v>0</v>
      </c>
      <c r="O14" s="602"/>
      <c r="P14" s="86">
        <v>1</v>
      </c>
      <c r="Q14" s="602"/>
      <c r="R14" s="86">
        <v>1</v>
      </c>
      <c r="S14" s="602"/>
      <c r="T14" s="86">
        <v>1</v>
      </c>
      <c r="U14" s="614"/>
      <c r="V14" s="95" t="str">
        <f t="shared" si="0"/>
        <v>-</v>
      </c>
      <c r="W14" s="95">
        <f t="shared" si="1"/>
        <v>0</v>
      </c>
      <c r="X14" s="95">
        <f t="shared" si="2"/>
        <v>0</v>
      </c>
      <c r="Y14" s="95">
        <f t="shared" si="3"/>
        <v>0</v>
      </c>
      <c r="Z14" s="95">
        <f t="shared" si="4"/>
        <v>0</v>
      </c>
      <c r="AA14" s="37"/>
      <c r="AB14" s="37"/>
      <c r="AC14" s="37"/>
      <c r="AD14" s="101"/>
      <c r="AE14" s="316"/>
      <c r="AF14" s="195"/>
      <c r="AG14" s="195"/>
    </row>
    <row r="15" spans="1:33" ht="74.25" customHeight="1">
      <c r="A15" s="786" t="s">
        <v>873</v>
      </c>
      <c r="B15" s="894" t="s">
        <v>440</v>
      </c>
      <c r="C15" s="894" t="s">
        <v>441</v>
      </c>
      <c r="D15" s="894" t="s">
        <v>442</v>
      </c>
      <c r="E15" s="894" t="s">
        <v>846</v>
      </c>
      <c r="F15" s="924">
        <v>0.89</v>
      </c>
      <c r="G15" s="919">
        <v>0.89</v>
      </c>
      <c r="H15" s="904">
        <v>0.89</v>
      </c>
      <c r="I15" s="919" t="s">
        <v>67</v>
      </c>
      <c r="J15" s="894" t="s">
        <v>847</v>
      </c>
      <c r="K15" s="409" t="s">
        <v>942</v>
      </c>
      <c r="L15" s="874"/>
      <c r="M15" s="58" t="s">
        <v>870</v>
      </c>
      <c r="N15" s="88">
        <v>0</v>
      </c>
      <c r="O15" s="606"/>
      <c r="P15" s="90">
        <v>1</v>
      </c>
      <c r="Q15" s="619"/>
      <c r="R15" s="128">
        <v>0</v>
      </c>
      <c r="S15" s="633"/>
      <c r="T15" s="128">
        <v>1</v>
      </c>
      <c r="U15" s="637"/>
      <c r="V15" s="95" t="str">
        <f t="shared" si="0"/>
        <v>-</v>
      </c>
      <c r="W15" s="95">
        <f t="shared" si="1"/>
        <v>0</v>
      </c>
      <c r="X15" s="95" t="str">
        <f t="shared" si="2"/>
        <v>-</v>
      </c>
      <c r="Y15" s="95">
        <f t="shared" si="3"/>
        <v>0</v>
      </c>
      <c r="Z15" s="95">
        <f t="shared" si="4"/>
        <v>0</v>
      </c>
      <c r="AD15" s="101"/>
      <c r="AE15" s="316"/>
      <c r="AF15" s="195"/>
      <c r="AG15" s="227"/>
    </row>
    <row r="16" spans="1:33" ht="57" customHeight="1">
      <c r="A16" s="786"/>
      <c r="B16" s="895"/>
      <c r="C16" s="895"/>
      <c r="D16" s="895"/>
      <c r="E16" s="896"/>
      <c r="F16" s="925"/>
      <c r="G16" s="920"/>
      <c r="H16" s="906"/>
      <c r="I16" s="920"/>
      <c r="J16" s="896"/>
      <c r="K16" s="409" t="s">
        <v>936</v>
      </c>
      <c r="L16" s="874"/>
      <c r="M16" s="409" t="s">
        <v>870</v>
      </c>
      <c r="N16" s="88">
        <v>1</v>
      </c>
      <c r="O16" s="606"/>
      <c r="P16" s="90">
        <v>1</v>
      </c>
      <c r="Q16" s="619"/>
      <c r="R16" s="128">
        <v>1</v>
      </c>
      <c r="S16" s="633"/>
      <c r="T16" s="128">
        <v>1</v>
      </c>
      <c r="U16" s="637"/>
      <c r="V16" s="95">
        <f t="shared" si="0"/>
        <v>0</v>
      </c>
      <c r="W16" s="95">
        <f t="shared" si="1"/>
        <v>0</v>
      </c>
      <c r="X16" s="95">
        <f t="shared" si="2"/>
        <v>0</v>
      </c>
      <c r="Y16" s="95">
        <f t="shared" si="3"/>
        <v>0</v>
      </c>
      <c r="Z16" s="95">
        <f t="shared" si="4"/>
        <v>0</v>
      </c>
      <c r="AD16" s="101"/>
      <c r="AE16" s="285"/>
      <c r="AF16" s="195"/>
      <c r="AG16" s="227"/>
    </row>
    <row r="17" spans="1:33" ht="90" customHeight="1">
      <c r="A17" s="786"/>
      <c r="B17" s="895"/>
      <c r="C17" s="895"/>
      <c r="D17" s="895"/>
      <c r="E17" s="894" t="s">
        <v>70</v>
      </c>
      <c r="F17" s="894" t="s">
        <v>446</v>
      </c>
      <c r="G17" s="919">
        <v>1.19</v>
      </c>
      <c r="H17" s="904">
        <v>0.9</v>
      </c>
      <c r="I17" s="907" t="s">
        <v>72</v>
      </c>
      <c r="J17" s="412" t="s">
        <v>892</v>
      </c>
      <c r="K17" s="412" t="s">
        <v>893</v>
      </c>
      <c r="L17" s="874"/>
      <c r="M17" s="400" t="s">
        <v>141</v>
      </c>
      <c r="N17" s="90">
        <v>1</v>
      </c>
      <c r="O17" s="608"/>
      <c r="P17" s="90">
        <v>1</v>
      </c>
      <c r="Q17" s="619"/>
      <c r="R17" s="90">
        <v>1</v>
      </c>
      <c r="S17" s="619"/>
      <c r="T17" s="90">
        <v>1</v>
      </c>
      <c r="U17" s="618"/>
      <c r="V17" s="95">
        <f t="shared" si="0"/>
        <v>0</v>
      </c>
      <c r="W17" s="95">
        <f t="shared" si="1"/>
        <v>0</v>
      </c>
      <c r="X17" s="95">
        <f t="shared" si="2"/>
        <v>0</v>
      </c>
      <c r="Y17" s="95">
        <f t="shared" si="3"/>
        <v>0</v>
      </c>
      <c r="Z17" s="95">
        <f t="shared" si="4"/>
        <v>0</v>
      </c>
      <c r="AD17" s="101"/>
      <c r="AE17" s="285"/>
      <c r="AF17" s="195"/>
      <c r="AG17" s="195"/>
    </row>
    <row r="18" spans="1:33" ht="62.25" customHeight="1">
      <c r="A18" s="786"/>
      <c r="B18" s="895"/>
      <c r="C18" s="895"/>
      <c r="D18" s="895"/>
      <c r="E18" s="895"/>
      <c r="F18" s="895"/>
      <c r="G18" s="928"/>
      <c r="H18" s="905"/>
      <c r="I18" s="908"/>
      <c r="J18" s="413" t="s">
        <v>851</v>
      </c>
      <c r="K18" s="412" t="s">
        <v>1062</v>
      </c>
      <c r="L18" s="874"/>
      <c r="M18" s="58" t="s">
        <v>141</v>
      </c>
      <c r="N18" s="90">
        <v>1</v>
      </c>
      <c r="O18" s="608"/>
      <c r="P18" s="90">
        <v>1</v>
      </c>
      <c r="Q18" s="619"/>
      <c r="R18" s="90">
        <v>1</v>
      </c>
      <c r="S18" s="619"/>
      <c r="T18" s="90">
        <v>1</v>
      </c>
      <c r="U18" s="618"/>
      <c r="V18" s="95">
        <f t="shared" si="0"/>
        <v>0</v>
      </c>
      <c r="W18" s="95">
        <f t="shared" si="1"/>
        <v>0</v>
      </c>
      <c r="X18" s="95">
        <f t="shared" si="2"/>
        <v>0</v>
      </c>
      <c r="Y18" s="95">
        <f t="shared" si="3"/>
        <v>0</v>
      </c>
      <c r="Z18" s="95">
        <f t="shared" si="4"/>
        <v>0</v>
      </c>
      <c r="AD18" s="101"/>
      <c r="AE18" s="285"/>
      <c r="AF18" s="195"/>
      <c r="AG18" s="195"/>
    </row>
    <row r="19" spans="1:33" ht="84" customHeight="1">
      <c r="A19" s="786"/>
      <c r="B19" s="895"/>
      <c r="C19" s="895"/>
      <c r="D19" s="895"/>
      <c r="E19" s="895"/>
      <c r="F19" s="895"/>
      <c r="G19" s="928"/>
      <c r="H19" s="905"/>
      <c r="I19" s="908"/>
      <c r="J19" s="413" t="s">
        <v>73</v>
      </c>
      <c r="K19" s="413" t="s">
        <v>943</v>
      </c>
      <c r="L19" s="874"/>
      <c r="M19" s="451" t="s">
        <v>141</v>
      </c>
      <c r="N19" s="90">
        <v>1</v>
      </c>
      <c r="O19" s="608"/>
      <c r="P19" s="90">
        <v>1</v>
      </c>
      <c r="Q19" s="619"/>
      <c r="R19" s="90">
        <v>1</v>
      </c>
      <c r="S19" s="619"/>
      <c r="T19" s="90">
        <v>1</v>
      </c>
      <c r="U19" s="618"/>
      <c r="V19" s="95"/>
      <c r="W19" s="95"/>
      <c r="X19" s="95"/>
      <c r="Y19" s="95"/>
      <c r="Z19" s="95"/>
      <c r="AD19" s="101"/>
      <c r="AE19" s="647"/>
      <c r="AF19" s="195"/>
      <c r="AG19" s="227"/>
    </row>
    <row r="20" spans="1:33" ht="94.2" customHeight="1">
      <c r="A20" s="787"/>
      <c r="B20" s="896"/>
      <c r="C20" s="896"/>
      <c r="D20" s="896"/>
      <c r="E20" s="896"/>
      <c r="F20" s="896"/>
      <c r="G20" s="920"/>
      <c r="H20" s="906"/>
      <c r="I20" s="909"/>
      <c r="J20" s="139" t="s">
        <v>165</v>
      </c>
      <c r="K20" s="136" t="s">
        <v>166</v>
      </c>
      <c r="L20" s="874"/>
      <c r="M20" s="124" t="s">
        <v>130</v>
      </c>
      <c r="N20" s="132">
        <v>5.0000000000000001E-3</v>
      </c>
      <c r="O20" s="624"/>
      <c r="P20" s="132">
        <v>5.0000000000000001E-3</v>
      </c>
      <c r="Q20" s="624"/>
      <c r="R20" s="132">
        <v>5.0000000000000001E-3</v>
      </c>
      <c r="S20" s="641"/>
      <c r="T20" s="132">
        <v>5.0000000000000001E-3</v>
      </c>
      <c r="U20" s="616"/>
      <c r="V20" s="95" t="str">
        <f>IF(O20,IF(O20&gt;=0.5%,100%,IF(AND(O20&gt;0.4%),79%,59%)),"-")</f>
        <v>-</v>
      </c>
      <c r="W20" s="95" t="str">
        <f>IF(Q20,IF(Q20&gt;=0.5%,100%,IF(AND(Q20&gt;0.4%),79%,59%)),"-")</f>
        <v>-</v>
      </c>
      <c r="X20" s="95" t="str">
        <f>IF(S20,IF(S20&gt;=0.5%,100%,IF(AND(S20&gt;0.4%),79%,59%)),"-")</f>
        <v>-</v>
      </c>
      <c r="Y20" s="95" t="str">
        <f>IF(U20,IF(U20&gt;=0.5%,100%,IF(AND(U20&gt;0.4%),79%,59%)),"-")</f>
        <v>-</v>
      </c>
      <c r="Z20" s="95" t="str">
        <f t="shared" si="4"/>
        <v>-</v>
      </c>
      <c r="AD20" s="101"/>
      <c r="AE20" s="647"/>
      <c r="AF20" s="195"/>
      <c r="AG20" s="227"/>
    </row>
    <row r="21" spans="1:33" ht="82.5" customHeight="1">
      <c r="A21" s="791" t="s">
        <v>127</v>
      </c>
      <c r="B21" s="860" t="s">
        <v>78</v>
      </c>
      <c r="C21" s="860" t="s">
        <v>79</v>
      </c>
      <c r="D21" s="860" t="s">
        <v>90</v>
      </c>
      <c r="E21" s="860" t="s">
        <v>91</v>
      </c>
      <c r="F21" s="860" t="s">
        <v>92</v>
      </c>
      <c r="G21" s="859">
        <v>0.3</v>
      </c>
      <c r="H21" s="875">
        <v>0.7</v>
      </c>
      <c r="I21" s="64" t="s">
        <v>195</v>
      </c>
      <c r="J21" s="64" t="s">
        <v>172</v>
      </c>
      <c r="K21" s="64" t="s">
        <v>195</v>
      </c>
      <c r="L21" s="874"/>
      <c r="M21" s="64" t="s">
        <v>130</v>
      </c>
      <c r="N21" s="92">
        <v>0</v>
      </c>
      <c r="O21" s="602"/>
      <c r="P21" s="92" t="s">
        <v>903</v>
      </c>
      <c r="Q21" s="602"/>
      <c r="R21" s="92">
        <v>0</v>
      </c>
      <c r="S21" s="602"/>
      <c r="T21" s="92" t="s">
        <v>903</v>
      </c>
      <c r="U21" s="655"/>
      <c r="V21" s="95" t="str">
        <f>IF(O21,IF(O21&gt;=90%,100%,59%),"-")</f>
        <v>-</v>
      </c>
      <c r="W21" s="95" t="str">
        <f>IF(Q21,IF(Q21&gt;=90%,100%,59%),"-")</f>
        <v>-</v>
      </c>
      <c r="X21" s="95" t="str">
        <f>IF(S21,IF(S21&gt;=90%,100%,59%),"-")</f>
        <v>-</v>
      </c>
      <c r="Y21" s="95" t="str">
        <f>IF(U21,IF(U21&gt;=90%,100%,59%),"-")</f>
        <v>-</v>
      </c>
      <c r="Z21" s="95" t="str">
        <f t="shared" si="4"/>
        <v>-</v>
      </c>
      <c r="AD21" s="101"/>
      <c r="AE21" s="647"/>
      <c r="AF21" s="195"/>
      <c r="AG21" s="227"/>
    </row>
    <row r="22" spans="1:33" ht="83.25" customHeight="1">
      <c r="A22" s="792"/>
      <c r="B22" s="832"/>
      <c r="C22" s="832"/>
      <c r="D22" s="832"/>
      <c r="E22" s="832"/>
      <c r="F22" s="832"/>
      <c r="G22" s="824"/>
      <c r="H22" s="830"/>
      <c r="I22" s="172" t="s">
        <v>201</v>
      </c>
      <c r="J22" s="172" t="s">
        <v>202</v>
      </c>
      <c r="K22" s="172" t="s">
        <v>203</v>
      </c>
      <c r="L22" s="874"/>
      <c r="M22" s="172" t="s">
        <v>130</v>
      </c>
      <c r="N22" s="177">
        <v>0</v>
      </c>
      <c r="O22" s="610"/>
      <c r="P22" s="177">
        <v>0.8</v>
      </c>
      <c r="Q22" s="610"/>
      <c r="R22" s="177">
        <v>0.8</v>
      </c>
      <c r="S22" s="610"/>
      <c r="T22" s="177">
        <v>0.8</v>
      </c>
      <c r="U22" s="614"/>
      <c r="V22" s="95" t="str">
        <f t="shared" si="0"/>
        <v>-</v>
      </c>
      <c r="W22" s="95">
        <f t="shared" si="1"/>
        <v>0</v>
      </c>
      <c r="X22" s="95">
        <f t="shared" si="2"/>
        <v>0</v>
      </c>
      <c r="Y22" s="95">
        <f t="shared" si="3"/>
        <v>0</v>
      </c>
      <c r="Z22" s="95">
        <f t="shared" si="4"/>
        <v>0</v>
      </c>
      <c r="AD22" s="101"/>
      <c r="AE22" s="647"/>
      <c r="AF22" s="195"/>
      <c r="AG22" s="227"/>
    </row>
    <row r="23" spans="1:33" ht="118.5" customHeight="1">
      <c r="A23" s="791" t="s">
        <v>128</v>
      </c>
      <c r="B23" s="847" t="s">
        <v>97</v>
      </c>
      <c r="C23" s="847" t="s">
        <v>445</v>
      </c>
      <c r="D23" s="495" t="s">
        <v>99</v>
      </c>
      <c r="E23" s="495" t="s">
        <v>100</v>
      </c>
      <c r="F23" s="502" t="s">
        <v>101</v>
      </c>
      <c r="G23" s="503">
        <v>0.7</v>
      </c>
      <c r="H23" s="504">
        <v>0.8</v>
      </c>
      <c r="I23" s="501" t="s">
        <v>173</v>
      </c>
      <c r="J23" s="499" t="s">
        <v>908</v>
      </c>
      <c r="K23" s="499" t="s">
        <v>790</v>
      </c>
      <c r="L23" s="487"/>
      <c r="M23" s="499" t="s">
        <v>130</v>
      </c>
      <c r="N23" s="498">
        <v>0</v>
      </c>
      <c r="O23" s="654"/>
      <c r="P23" s="498">
        <v>0</v>
      </c>
      <c r="Q23" s="654"/>
      <c r="R23" s="498">
        <v>0</v>
      </c>
      <c r="S23" s="634"/>
      <c r="T23" s="498">
        <v>1</v>
      </c>
      <c r="U23" s="654"/>
      <c r="V23" s="95" t="str">
        <f t="shared" ref="V23:V24" si="10">IFERROR((O23*100%)/N23,"-")</f>
        <v>-</v>
      </c>
      <c r="W23" s="95" t="str">
        <f t="shared" ref="W23:W24" si="11">IFERROR((Q23*100%)/P23,"-")</f>
        <v>-</v>
      </c>
      <c r="X23" s="95" t="str">
        <f t="shared" ref="X23:X24" si="12">IFERROR((S23*100%)/R23,"-")</f>
        <v>-</v>
      </c>
      <c r="Y23" s="95">
        <f t="shared" ref="Y23:Y24" si="13">IFERROR((U23*100%)/T23,"-")</f>
        <v>0</v>
      </c>
      <c r="Z23" s="95">
        <f t="shared" ref="Z23:Z24" si="14">IFERROR(AVERAGE(V23:Y23),"-")</f>
        <v>0</v>
      </c>
      <c r="AD23" s="101"/>
      <c r="AE23" s="285"/>
      <c r="AF23" s="195"/>
      <c r="AG23" s="227"/>
    </row>
    <row r="24" spans="1:33" ht="76.5" customHeight="1">
      <c r="A24" s="809"/>
      <c r="B24" s="848"/>
      <c r="C24" s="848"/>
      <c r="D24" s="495" t="s">
        <v>954</v>
      </c>
      <c r="E24" s="502" t="s">
        <v>956</v>
      </c>
      <c r="F24" s="502" t="s">
        <v>957</v>
      </c>
      <c r="G24" s="503">
        <v>0.8</v>
      </c>
      <c r="H24" s="503" t="s">
        <v>955</v>
      </c>
      <c r="I24" s="502" t="s">
        <v>957</v>
      </c>
      <c r="J24" s="499" t="s">
        <v>958</v>
      </c>
      <c r="K24" s="499" t="s">
        <v>959</v>
      </c>
      <c r="L24" s="487"/>
      <c r="M24" s="499" t="s">
        <v>130</v>
      </c>
      <c r="N24" s="498">
        <v>1</v>
      </c>
      <c r="O24" s="654"/>
      <c r="P24" s="498">
        <v>1</v>
      </c>
      <c r="Q24" s="654"/>
      <c r="R24" s="498">
        <v>1</v>
      </c>
      <c r="S24" s="654"/>
      <c r="T24" s="498">
        <v>1</v>
      </c>
      <c r="U24" s="654"/>
      <c r="V24" s="95">
        <f t="shared" si="10"/>
        <v>0</v>
      </c>
      <c r="W24" s="95">
        <f t="shared" si="11"/>
        <v>0</v>
      </c>
      <c r="X24" s="95">
        <f t="shared" si="12"/>
        <v>0</v>
      </c>
      <c r="Y24" s="95">
        <f t="shared" si="13"/>
        <v>0</v>
      </c>
      <c r="Z24" s="95">
        <f t="shared" si="14"/>
        <v>0</v>
      </c>
      <c r="AD24" s="101"/>
      <c r="AE24" s="647"/>
      <c r="AF24" s="195"/>
      <c r="AG24" s="227"/>
    </row>
    <row r="25" spans="1:33" ht="33" customHeight="1">
      <c r="A25" s="914" t="s">
        <v>332</v>
      </c>
      <c r="B25" s="914"/>
      <c r="C25" s="914"/>
      <c r="D25" s="914"/>
      <c r="E25" s="914"/>
      <c r="F25" s="914"/>
      <c r="G25" s="914"/>
      <c r="H25" s="914"/>
      <c r="I25" s="914"/>
      <c r="J25" s="914"/>
      <c r="K25" s="914"/>
      <c r="L25" s="914"/>
      <c r="M25" s="914"/>
      <c r="N25" s="102"/>
      <c r="O25" s="102"/>
      <c r="P25" s="102"/>
      <c r="Q25" s="102"/>
      <c r="R25" s="102"/>
      <c r="S25" s="102"/>
      <c r="T25" s="102"/>
      <c r="U25" s="102"/>
      <c r="V25" s="40" t="str">
        <f t="shared" si="0"/>
        <v>-</v>
      </c>
      <c r="W25" s="40" t="str">
        <f t="shared" si="1"/>
        <v>-</v>
      </c>
      <c r="X25" s="40" t="str">
        <f t="shared" si="2"/>
        <v>-</v>
      </c>
      <c r="Y25" s="40" t="str">
        <f t="shared" si="3"/>
        <v>-</v>
      </c>
      <c r="Z25" s="141">
        <f>AVERAGE(Z4:Z24)</f>
        <v>0</v>
      </c>
      <c r="AD25" s="101"/>
      <c r="AE25" s="285"/>
      <c r="AF25" s="195"/>
      <c r="AG25" s="227"/>
    </row>
    <row r="26" spans="1:33" ht="30" customHeight="1">
      <c r="A26" s="918" t="s">
        <v>209</v>
      </c>
      <c r="B26" s="918"/>
      <c r="C26" s="918"/>
      <c r="D26" s="918"/>
      <c r="E26" s="918"/>
      <c r="F26" s="918"/>
      <c r="G26" s="918"/>
      <c r="H26" s="918"/>
      <c r="I26" s="918"/>
      <c r="J26" s="918"/>
      <c r="AD26" s="101"/>
      <c r="AE26" s="285"/>
      <c r="AF26" s="195"/>
      <c r="AG26" s="227"/>
    </row>
    <row r="27" spans="1:33" ht="13.8">
      <c r="A27" s="858" t="s">
        <v>250</v>
      </c>
      <c r="B27" s="858"/>
      <c r="C27" s="858"/>
      <c r="D27" s="858"/>
      <c r="E27" s="858"/>
      <c r="F27" s="858"/>
      <c r="G27" s="858"/>
      <c r="H27" s="858"/>
      <c r="I27" s="858"/>
      <c r="J27" s="858"/>
      <c r="AD27" s="101"/>
      <c r="AE27" s="647"/>
      <c r="AF27" s="195"/>
      <c r="AG27" s="227"/>
    </row>
    <row r="28" spans="1:33" ht="13.8">
      <c r="A28" s="858"/>
      <c r="B28" s="858"/>
      <c r="C28" s="858"/>
      <c r="D28" s="858"/>
      <c r="E28" s="858"/>
      <c r="F28" s="858"/>
      <c r="G28" s="858"/>
      <c r="H28" s="858"/>
      <c r="I28" s="858"/>
      <c r="J28" s="858"/>
      <c r="AD28" s="101"/>
      <c r="AE28" s="647"/>
      <c r="AF28" s="195"/>
      <c r="AG28" s="227"/>
    </row>
    <row r="29" spans="1:33" ht="13.8">
      <c r="A29" s="858"/>
      <c r="B29" s="858"/>
      <c r="C29" s="858"/>
      <c r="D29" s="858"/>
      <c r="E29" s="858"/>
      <c r="F29" s="858"/>
      <c r="G29" s="858"/>
      <c r="H29" s="858"/>
      <c r="I29" s="858"/>
      <c r="J29" s="858"/>
      <c r="AD29" s="101"/>
      <c r="AE29" s="285"/>
      <c r="AF29" s="195"/>
      <c r="AG29" s="227"/>
    </row>
    <row r="30" spans="1:33" ht="13.8">
      <c r="AD30" s="101"/>
      <c r="AE30" s="647"/>
      <c r="AF30" s="195"/>
      <c r="AG30" s="227"/>
    </row>
    <row r="31" spans="1:33">
      <c r="AD31" s="99"/>
      <c r="AE31" s="99"/>
      <c r="AF31" s="99"/>
      <c r="AG31" s="99"/>
    </row>
    <row r="32" spans="1:33" ht="47.25" customHeight="1">
      <c r="A32" s="853" t="s">
        <v>337</v>
      </c>
      <c r="B32" s="853" t="s">
        <v>669</v>
      </c>
      <c r="C32" s="853" t="s">
        <v>340</v>
      </c>
      <c r="D32" s="853" t="s">
        <v>0</v>
      </c>
      <c r="E32" s="853" t="s">
        <v>654</v>
      </c>
      <c r="F32" s="853" t="s">
        <v>832</v>
      </c>
      <c r="G32" s="853" t="s">
        <v>1</v>
      </c>
      <c r="H32" s="853" t="s">
        <v>645</v>
      </c>
      <c r="I32" s="853" t="s">
        <v>125</v>
      </c>
      <c r="J32" s="853" t="s">
        <v>812</v>
      </c>
      <c r="K32" s="853" t="s">
        <v>805</v>
      </c>
      <c r="L32" s="913" t="s">
        <v>432</v>
      </c>
      <c r="M32" s="853" t="s">
        <v>2</v>
      </c>
      <c r="N32" s="853" t="s">
        <v>210</v>
      </c>
      <c r="O32" s="853" t="s">
        <v>645</v>
      </c>
      <c r="P32" s="877" t="s">
        <v>3</v>
      </c>
      <c r="Q32" s="877"/>
      <c r="R32" s="877"/>
      <c r="S32" s="877"/>
      <c r="T32" s="877"/>
      <c r="U32" s="877"/>
      <c r="V32" s="877"/>
      <c r="W32" s="143"/>
      <c r="X32" s="818" t="s">
        <v>1007</v>
      </c>
      <c r="Y32" s="819"/>
      <c r="Z32" s="819"/>
      <c r="AA32" s="819"/>
      <c r="AB32" s="820"/>
      <c r="AD32" s="100"/>
      <c r="AE32" s="99"/>
      <c r="AF32" s="99"/>
      <c r="AG32" s="99"/>
    </row>
    <row r="33" spans="1:33" ht="67.5" customHeight="1">
      <c r="A33" s="853"/>
      <c r="B33" s="853"/>
      <c r="C33" s="853"/>
      <c r="D33" s="853"/>
      <c r="E33" s="853"/>
      <c r="F33" s="853"/>
      <c r="G33" s="853"/>
      <c r="H33" s="853"/>
      <c r="I33" s="853"/>
      <c r="J33" s="853"/>
      <c r="K33" s="853"/>
      <c r="L33" s="897"/>
      <c r="M33" s="853"/>
      <c r="N33" s="853"/>
      <c r="O33" s="853"/>
      <c r="P33" s="38" t="s">
        <v>143</v>
      </c>
      <c r="Q33" s="38" t="s">
        <v>145</v>
      </c>
      <c r="R33" s="38" t="s">
        <v>144</v>
      </c>
      <c r="S33" s="38" t="s">
        <v>146</v>
      </c>
      <c r="T33" s="38" t="s">
        <v>147</v>
      </c>
      <c r="U33" s="38" t="s">
        <v>148</v>
      </c>
      <c r="V33" s="38" t="s">
        <v>149</v>
      </c>
      <c r="W33" s="38" t="s">
        <v>150</v>
      </c>
      <c r="X33" s="38" t="s">
        <v>458</v>
      </c>
      <c r="Y33" s="38" t="s">
        <v>454</v>
      </c>
      <c r="Z33" s="38" t="s">
        <v>455</v>
      </c>
      <c r="AA33" s="38" t="s">
        <v>456</v>
      </c>
      <c r="AB33" s="38" t="s">
        <v>457</v>
      </c>
      <c r="AD33" s="150"/>
      <c r="AE33" s="99"/>
      <c r="AF33" s="99"/>
      <c r="AG33" s="99"/>
    </row>
    <row r="34" spans="1:33" ht="70.5" customHeight="1">
      <c r="A34" s="791" t="s">
        <v>127</v>
      </c>
      <c r="B34" s="926" t="s">
        <v>78</v>
      </c>
      <c r="C34" s="782" t="s">
        <v>79</v>
      </c>
      <c r="D34" s="782" t="s">
        <v>253</v>
      </c>
      <c r="E34" s="782" t="s">
        <v>91</v>
      </c>
      <c r="F34" s="782" t="s">
        <v>92</v>
      </c>
      <c r="G34" s="841">
        <v>0.3</v>
      </c>
      <c r="H34" s="841">
        <v>0.7</v>
      </c>
      <c r="I34" s="782" t="s">
        <v>252</v>
      </c>
      <c r="J34" s="748" t="s">
        <v>218</v>
      </c>
      <c r="K34" s="748" t="s">
        <v>1096</v>
      </c>
      <c r="L34" s="897"/>
      <c r="M34" s="173" t="s">
        <v>219</v>
      </c>
      <c r="N34" s="148" t="s">
        <v>850</v>
      </c>
      <c r="O34" s="218" t="s">
        <v>849</v>
      </c>
      <c r="P34" s="147">
        <v>0.5</v>
      </c>
      <c r="Q34" s="112"/>
      <c r="R34" s="147">
        <v>0.5</v>
      </c>
      <c r="S34" s="112"/>
      <c r="T34" s="147">
        <v>0.5</v>
      </c>
      <c r="U34" s="112"/>
      <c r="V34" s="147">
        <v>0.5</v>
      </c>
      <c r="W34" s="329"/>
      <c r="X34" s="40">
        <f>IFERROR((Q34*100%)/P34,"-")</f>
        <v>0</v>
      </c>
      <c r="Y34" s="40">
        <f>IFERROR((S34*100%)/R34,"-")</f>
        <v>0</v>
      </c>
      <c r="Z34" s="40">
        <f>IFERROR((U34*100%)/T34,"-")</f>
        <v>0</v>
      </c>
      <c r="AA34" s="40">
        <f>IFERROR((W34*100%)/V34,"-")</f>
        <v>0</v>
      </c>
      <c r="AB34" s="40">
        <f>IFERROR(AVERAGE(X34:AA34),"-")</f>
        <v>0</v>
      </c>
      <c r="AD34" s="155"/>
      <c r="AE34" s="113"/>
      <c r="AF34" s="100"/>
      <c r="AG34" s="99"/>
    </row>
    <row r="35" spans="1:33" ht="51.75" customHeight="1">
      <c r="A35" s="792"/>
      <c r="B35" s="927"/>
      <c r="C35" s="783"/>
      <c r="D35" s="783"/>
      <c r="E35" s="783"/>
      <c r="F35" s="783"/>
      <c r="G35" s="842"/>
      <c r="H35" s="842"/>
      <c r="I35" s="783"/>
      <c r="J35" s="748" t="s">
        <v>894</v>
      </c>
      <c r="K35" s="748" t="s">
        <v>1097</v>
      </c>
      <c r="L35" s="897"/>
      <c r="M35" s="401" t="s">
        <v>219</v>
      </c>
      <c r="N35" s="148">
        <v>1</v>
      </c>
      <c r="O35" s="174">
        <v>1</v>
      </c>
      <c r="P35" s="147">
        <v>1</v>
      </c>
      <c r="Q35" s="112"/>
      <c r="R35" s="147">
        <v>1</v>
      </c>
      <c r="S35" s="112"/>
      <c r="T35" s="147">
        <v>1</v>
      </c>
      <c r="U35" s="112"/>
      <c r="V35" s="147">
        <v>1</v>
      </c>
      <c r="W35" s="329"/>
      <c r="X35" s="40">
        <f t="shared" ref="X35:X39" si="15">IFERROR((Q35*100%)/P35,"-")</f>
        <v>0</v>
      </c>
      <c r="Y35" s="40">
        <f t="shared" ref="Y35:Y39" si="16">IFERROR((S35*100%)/R35,"-")</f>
        <v>0</v>
      </c>
      <c r="Z35" s="40">
        <f t="shared" ref="Z35:Z39" si="17">IFERROR((U35*100%)/T35,"-")</f>
        <v>0</v>
      </c>
      <c r="AA35" s="40">
        <f t="shared" ref="AA35:AA39" si="18">IFERROR((W35*100%)/V35,"-")</f>
        <v>0</v>
      </c>
      <c r="AB35" s="40">
        <f t="shared" ref="AB35:AB39" si="19">IFERROR(AVERAGE(X35:AA35),"-")</f>
        <v>0</v>
      </c>
      <c r="AD35" s="99"/>
      <c r="AE35" s="99"/>
      <c r="AF35" s="99"/>
      <c r="AG35" s="99"/>
    </row>
    <row r="36" spans="1:33" ht="66.75" customHeight="1">
      <c r="A36" s="792"/>
      <c r="B36" s="927"/>
      <c r="C36" s="783"/>
      <c r="D36" s="783"/>
      <c r="E36" s="783"/>
      <c r="F36" s="783"/>
      <c r="G36" s="842"/>
      <c r="H36" s="842"/>
      <c r="I36" s="783"/>
      <c r="J36" s="748" t="s">
        <v>895</v>
      </c>
      <c r="K36" s="748" t="s">
        <v>1098</v>
      </c>
      <c r="L36" s="897"/>
      <c r="M36" s="401" t="s">
        <v>219</v>
      </c>
      <c r="N36" s="148">
        <v>1</v>
      </c>
      <c r="O36" s="174">
        <v>1</v>
      </c>
      <c r="P36" s="147">
        <v>1</v>
      </c>
      <c r="Q36" s="112"/>
      <c r="R36" s="147">
        <v>1</v>
      </c>
      <c r="S36" s="112"/>
      <c r="T36" s="147">
        <v>1</v>
      </c>
      <c r="U36" s="112"/>
      <c r="V36" s="147">
        <v>1</v>
      </c>
      <c r="W36" s="329"/>
      <c r="X36" s="40">
        <f t="shared" si="15"/>
        <v>0</v>
      </c>
      <c r="Y36" s="40">
        <f t="shared" si="16"/>
        <v>0</v>
      </c>
      <c r="Z36" s="40">
        <f t="shared" si="17"/>
        <v>0</v>
      </c>
      <c r="AA36" s="40">
        <f t="shared" si="18"/>
        <v>0</v>
      </c>
      <c r="AB36" s="40">
        <f t="shared" si="19"/>
        <v>0</v>
      </c>
      <c r="AD36" s="99"/>
      <c r="AE36" s="99"/>
      <c r="AF36" s="99"/>
      <c r="AG36" s="99"/>
    </row>
    <row r="37" spans="1:33" ht="64.5" customHeight="1">
      <c r="A37" s="792"/>
      <c r="B37" s="927"/>
      <c r="C37" s="783"/>
      <c r="D37" s="783"/>
      <c r="E37" s="783"/>
      <c r="F37" s="783"/>
      <c r="G37" s="842"/>
      <c r="H37" s="842"/>
      <c r="I37" s="783"/>
      <c r="J37" s="748" t="s">
        <v>896</v>
      </c>
      <c r="K37" s="748" t="s">
        <v>1099</v>
      </c>
      <c r="L37" s="897"/>
      <c r="M37" s="401" t="s">
        <v>219</v>
      </c>
      <c r="N37" s="148">
        <v>1</v>
      </c>
      <c r="O37" s="174">
        <v>1</v>
      </c>
      <c r="P37" s="147">
        <v>1</v>
      </c>
      <c r="Q37" s="112"/>
      <c r="R37" s="147">
        <v>1</v>
      </c>
      <c r="S37" s="112"/>
      <c r="T37" s="147">
        <v>1</v>
      </c>
      <c r="U37" s="112"/>
      <c r="V37" s="147">
        <v>1</v>
      </c>
      <c r="W37" s="329"/>
      <c r="X37" s="40">
        <f t="shared" si="15"/>
        <v>0</v>
      </c>
      <c r="Y37" s="40">
        <f t="shared" si="16"/>
        <v>0</v>
      </c>
      <c r="Z37" s="40">
        <f t="shared" si="17"/>
        <v>0</v>
      </c>
      <c r="AA37" s="40">
        <f t="shared" si="18"/>
        <v>0</v>
      </c>
      <c r="AB37" s="40">
        <f t="shared" si="19"/>
        <v>0</v>
      </c>
      <c r="AD37" s="99"/>
      <c r="AE37" s="99"/>
      <c r="AF37" s="99"/>
      <c r="AG37" s="99"/>
    </row>
    <row r="38" spans="1:33" ht="67.5" customHeight="1">
      <c r="A38" s="792"/>
      <c r="B38" s="927"/>
      <c r="C38" s="783"/>
      <c r="D38" s="783"/>
      <c r="E38" s="783"/>
      <c r="F38" s="783"/>
      <c r="G38" s="842"/>
      <c r="H38" s="842"/>
      <c r="I38" s="783"/>
      <c r="J38" s="748" t="s">
        <v>927</v>
      </c>
      <c r="K38" s="748" t="s">
        <v>1100</v>
      </c>
      <c r="L38" s="897"/>
      <c r="M38" s="401" t="s">
        <v>219</v>
      </c>
      <c r="N38" s="148">
        <v>1</v>
      </c>
      <c r="O38" s="174">
        <v>1</v>
      </c>
      <c r="P38" s="147">
        <v>1</v>
      </c>
      <c r="Q38" s="112"/>
      <c r="R38" s="147">
        <v>1</v>
      </c>
      <c r="S38" s="112"/>
      <c r="T38" s="147">
        <v>1</v>
      </c>
      <c r="U38" s="112"/>
      <c r="V38" s="147">
        <v>1</v>
      </c>
      <c r="W38" s="329"/>
      <c r="X38" s="40">
        <f t="shared" si="15"/>
        <v>0</v>
      </c>
      <c r="Y38" s="40">
        <f t="shared" si="16"/>
        <v>0</v>
      </c>
      <c r="Z38" s="40">
        <f t="shared" si="17"/>
        <v>0</v>
      </c>
      <c r="AA38" s="40">
        <f t="shared" si="18"/>
        <v>0</v>
      </c>
      <c r="AB38" s="40">
        <f t="shared" si="19"/>
        <v>0</v>
      </c>
      <c r="AD38" s="99"/>
      <c r="AE38" s="99"/>
      <c r="AF38" s="99"/>
      <c r="AG38" s="99"/>
    </row>
    <row r="39" spans="1:33" ht="70.5" customHeight="1">
      <c r="A39" s="792"/>
      <c r="B39" s="927"/>
      <c r="C39" s="783"/>
      <c r="D39" s="783"/>
      <c r="E39" s="783"/>
      <c r="F39" s="783"/>
      <c r="G39" s="842"/>
      <c r="H39" s="842"/>
      <c r="I39" s="783"/>
      <c r="J39" s="748" t="s">
        <v>928</v>
      </c>
      <c r="K39" s="414" t="s">
        <v>1101</v>
      </c>
      <c r="L39" s="897"/>
      <c r="M39" s="401" t="s">
        <v>219</v>
      </c>
      <c r="N39" s="148">
        <v>1</v>
      </c>
      <c r="O39" s="174">
        <v>1</v>
      </c>
      <c r="P39" s="147">
        <v>1</v>
      </c>
      <c r="Q39" s="112"/>
      <c r="R39" s="147">
        <v>1</v>
      </c>
      <c r="S39" s="112"/>
      <c r="T39" s="147">
        <v>1</v>
      </c>
      <c r="U39" s="112"/>
      <c r="V39" s="147">
        <v>1</v>
      </c>
      <c r="W39" s="329"/>
      <c r="X39" s="40">
        <f t="shared" si="15"/>
        <v>0</v>
      </c>
      <c r="Y39" s="40">
        <f t="shared" si="16"/>
        <v>0</v>
      </c>
      <c r="Z39" s="40">
        <f t="shared" si="17"/>
        <v>0</v>
      </c>
      <c r="AA39" s="40">
        <f t="shared" si="18"/>
        <v>0</v>
      </c>
      <c r="AB39" s="40">
        <f t="shared" si="19"/>
        <v>0</v>
      </c>
      <c r="AD39" s="99"/>
      <c r="AE39" s="99"/>
      <c r="AF39" s="99"/>
      <c r="AG39" s="99"/>
    </row>
    <row r="40" spans="1:33" ht="42.75" customHeight="1">
      <c r="A40" s="921" t="s">
        <v>332</v>
      </c>
      <c r="B40" s="922"/>
      <c r="C40" s="922"/>
      <c r="D40" s="922"/>
      <c r="E40" s="922"/>
      <c r="F40" s="922"/>
      <c r="G40" s="922"/>
      <c r="H40" s="922"/>
      <c r="I40" s="922"/>
      <c r="J40" s="922"/>
      <c r="K40" s="923"/>
      <c r="L40" s="176"/>
      <c r="M40" s="176"/>
      <c r="N40" s="176"/>
      <c r="O40" s="176"/>
      <c r="P40" s="176"/>
      <c r="Q40" s="176"/>
      <c r="R40" s="176"/>
      <c r="S40" s="176"/>
      <c r="T40" s="176"/>
      <c r="U40" s="176"/>
      <c r="V40" s="176"/>
      <c r="W40" s="176"/>
      <c r="X40" s="176"/>
      <c r="Y40" s="176"/>
      <c r="Z40" s="176"/>
      <c r="AA40" s="176"/>
      <c r="AB40" s="123">
        <f>AVERAGE(AB34:AB39)</f>
        <v>0</v>
      </c>
      <c r="AD40" s="99"/>
      <c r="AE40" s="99"/>
      <c r="AF40" s="99"/>
      <c r="AG40" s="99"/>
    </row>
  </sheetData>
  <mergeCells count="75">
    <mergeCell ref="AE2:AG2"/>
    <mergeCell ref="X32:AB32"/>
    <mergeCell ref="B23:B24"/>
    <mergeCell ref="C23:C24"/>
    <mergeCell ref="A23:A24"/>
    <mergeCell ref="C4:C8"/>
    <mergeCell ref="D4:D8"/>
    <mergeCell ref="B9:B14"/>
    <mergeCell ref="D15:D20"/>
    <mergeCell ref="C15:C20"/>
    <mergeCell ref="I17:I20"/>
    <mergeCell ref="H17:H20"/>
    <mergeCell ref="G17:G20"/>
    <mergeCell ref="F17:F20"/>
    <mergeCell ref="E17:E20"/>
    <mergeCell ref="L2:L22"/>
    <mergeCell ref="A40:K40"/>
    <mergeCell ref="E13:E14"/>
    <mergeCell ref="F13:F14"/>
    <mergeCell ref="E21:E22"/>
    <mergeCell ref="E15:E16"/>
    <mergeCell ref="F15:F16"/>
    <mergeCell ref="A34:A39"/>
    <mergeCell ref="B34:B39"/>
    <mergeCell ref="G13:G14"/>
    <mergeCell ref="J32:J33"/>
    <mergeCell ref="C34:C39"/>
    <mergeCell ref="D34:D39"/>
    <mergeCell ref="E34:E39"/>
    <mergeCell ref="F34:F39"/>
    <mergeCell ref="G34:G39"/>
    <mergeCell ref="H34:H39"/>
    <mergeCell ref="A1:D1"/>
    <mergeCell ref="G15:G16"/>
    <mergeCell ref="H15:H16"/>
    <mergeCell ref="I15:I16"/>
    <mergeCell ref="J15:J16"/>
    <mergeCell ref="H13:H14"/>
    <mergeCell ref="I13:I14"/>
    <mergeCell ref="A15:A20"/>
    <mergeCell ref="A9:A14"/>
    <mergeCell ref="C12:D12"/>
    <mergeCell ref="A26:J26"/>
    <mergeCell ref="A27:J29"/>
    <mergeCell ref="A32:A33"/>
    <mergeCell ref="B32:B33"/>
    <mergeCell ref="C32:C33"/>
    <mergeCell ref="D32:D33"/>
    <mergeCell ref="E32:E33"/>
    <mergeCell ref="F32:F33"/>
    <mergeCell ref="G32:G33"/>
    <mergeCell ref="V2:Z2"/>
    <mergeCell ref="A25:M25"/>
    <mergeCell ref="A21:A22"/>
    <mergeCell ref="B21:B22"/>
    <mergeCell ref="C21:C22"/>
    <mergeCell ref="D21:D22"/>
    <mergeCell ref="B15:B20"/>
    <mergeCell ref="C9:C11"/>
    <mergeCell ref="D9:D11"/>
    <mergeCell ref="H21:H22"/>
    <mergeCell ref="F21:F22"/>
    <mergeCell ref="G21:G22"/>
    <mergeCell ref="A4:A8"/>
    <mergeCell ref="C13:D14"/>
    <mergeCell ref="B4:B8"/>
    <mergeCell ref="P32:V32"/>
    <mergeCell ref="H32:H33"/>
    <mergeCell ref="I32:I33"/>
    <mergeCell ref="I34:I39"/>
    <mergeCell ref="L32:L39"/>
    <mergeCell ref="M32:M33"/>
    <mergeCell ref="N32:N33"/>
    <mergeCell ref="O32:O33"/>
    <mergeCell ref="K32:K33"/>
  </mergeCells>
  <conditionalFormatting sqref="X34:AB39 Z18:Z24 V4:Z17 V18:Y25">
    <cfRule type="cellIs" dxfId="2074" priority="412" operator="lessThan">
      <formula>0.6</formula>
    </cfRule>
    <cfRule type="cellIs" dxfId="2073" priority="413" operator="between">
      <formula>60%</formula>
      <formula>79%</formula>
    </cfRule>
    <cfRule type="cellIs" dxfId="2072" priority="414" operator="between">
      <formula>80%</formula>
      <formula>100%</formula>
    </cfRule>
  </conditionalFormatting>
  <hyperlinks>
    <hyperlink ref="A1:D1" location="Inicio!A1" display="INICIO"/>
  </hyperlink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sheetPr>
    <tabColor theme="8" tint="-0.249977111117893"/>
  </sheetPr>
  <dimension ref="A1:AH39"/>
  <sheetViews>
    <sheetView topLeftCell="F1" zoomScale="90" zoomScaleNormal="90" workbookViewId="0">
      <selection activeCell="W40" sqref="W40"/>
    </sheetView>
  </sheetViews>
  <sheetFormatPr baseColWidth="10" defaultColWidth="11.44140625" defaultRowHeight="13.8"/>
  <cols>
    <col min="1" max="1" width="13.6640625" style="37" customWidth="1"/>
    <col min="2" max="2" width="14.33203125" style="37" customWidth="1"/>
    <col min="3" max="3" width="18.109375" style="37" customWidth="1"/>
    <col min="4" max="4" width="15.109375" style="37" customWidth="1"/>
    <col min="5" max="5" width="18.5546875" style="37" customWidth="1"/>
    <col min="6" max="6" width="15.88671875" style="37" customWidth="1"/>
    <col min="7" max="7" width="9" style="37" customWidth="1"/>
    <col min="8" max="8" width="10.5546875" style="37" customWidth="1"/>
    <col min="9" max="9" width="16.33203125" style="37" customWidth="1"/>
    <col min="10" max="10" width="20.33203125" style="37" customWidth="1"/>
    <col min="11" max="11" width="23.88671875" style="37" customWidth="1"/>
    <col min="12" max="12" width="21.44140625" style="37" customWidth="1"/>
    <col min="13" max="13" width="14.44140625" style="37" customWidth="1"/>
    <col min="14" max="14" width="11.44140625" style="37"/>
    <col min="15" max="15" width="11.5546875" style="37" customWidth="1"/>
    <col min="16" max="16" width="11.44140625" style="37"/>
    <col min="17" max="17" width="11.5546875" style="37" customWidth="1"/>
    <col min="18" max="18" width="11.44140625" style="37"/>
    <col min="19" max="19" width="11.5546875" style="37" customWidth="1"/>
    <col min="20" max="20" width="11.44140625" style="37"/>
    <col min="21" max="21" width="15.44140625" style="37" customWidth="1"/>
    <col min="22" max="22" width="15.5546875" style="37" customWidth="1"/>
    <col min="23" max="23" width="14.33203125" style="37" customWidth="1"/>
    <col min="24" max="24" width="14.5546875" style="37" customWidth="1"/>
    <col min="25" max="25" width="17" style="37" customWidth="1"/>
    <col min="26" max="26" width="14" style="37" customWidth="1"/>
    <col min="27" max="27" width="13.44140625" style="37" customWidth="1"/>
    <col min="28" max="28" width="17.6640625" style="37" customWidth="1"/>
    <col min="29" max="29" width="11.44140625" style="37"/>
    <col min="30" max="30" width="77.6640625" style="37" customWidth="1"/>
    <col min="31" max="31" width="34.33203125" style="37" customWidth="1"/>
    <col min="32" max="32" width="32" style="37" customWidth="1"/>
    <col min="33" max="33" width="25.109375" style="37" customWidth="1"/>
    <col min="34" max="34" width="28.6640625" style="37" customWidth="1"/>
    <col min="35" max="16384" width="11.44140625" style="37"/>
  </cols>
  <sheetData>
    <row r="1" spans="1:34" ht="39" customHeight="1">
      <c r="A1" s="826" t="s">
        <v>479</v>
      </c>
      <c r="B1" s="866"/>
      <c r="C1" s="866"/>
      <c r="D1" s="866"/>
    </row>
    <row r="2" spans="1:34" ht="57" customHeight="1">
      <c r="A2" s="793" t="s">
        <v>670</v>
      </c>
      <c r="B2" s="793" t="s">
        <v>668</v>
      </c>
      <c r="C2" s="793" t="s">
        <v>340</v>
      </c>
      <c r="D2" s="793" t="s">
        <v>0</v>
      </c>
      <c r="E2" s="793" t="s">
        <v>654</v>
      </c>
      <c r="F2" s="793" t="s">
        <v>653</v>
      </c>
      <c r="G2" s="793" t="s">
        <v>1</v>
      </c>
      <c r="H2" s="793" t="s">
        <v>645</v>
      </c>
      <c r="I2" s="793" t="s">
        <v>125</v>
      </c>
      <c r="J2" s="793" t="s">
        <v>340</v>
      </c>
      <c r="K2" s="793" t="s">
        <v>685</v>
      </c>
      <c r="L2" s="874" t="s">
        <v>432</v>
      </c>
      <c r="M2" s="793" t="s">
        <v>2</v>
      </c>
      <c r="N2" s="815" t="s">
        <v>3</v>
      </c>
      <c r="O2" s="816"/>
      <c r="P2" s="816"/>
      <c r="Q2" s="816"/>
      <c r="R2" s="816"/>
      <c r="S2" s="816"/>
      <c r="T2" s="817"/>
      <c r="U2" s="38"/>
      <c r="V2" s="818" t="s">
        <v>1007</v>
      </c>
      <c r="W2" s="819"/>
      <c r="X2" s="819"/>
      <c r="Y2" s="819"/>
      <c r="Z2" s="820"/>
      <c r="AE2" s="653" t="s">
        <v>1004</v>
      </c>
      <c r="AF2" s="844" t="s">
        <v>570</v>
      </c>
      <c r="AG2" s="845"/>
      <c r="AH2" s="846"/>
    </row>
    <row r="3" spans="1:34" ht="68.25" customHeight="1">
      <c r="A3" s="794"/>
      <c r="B3" s="794"/>
      <c r="C3" s="794"/>
      <c r="D3" s="794"/>
      <c r="E3" s="794"/>
      <c r="F3" s="794"/>
      <c r="G3" s="794"/>
      <c r="H3" s="794"/>
      <c r="I3" s="794"/>
      <c r="J3" s="794"/>
      <c r="K3" s="794"/>
      <c r="L3" s="874"/>
      <c r="M3" s="794"/>
      <c r="N3" s="38" t="s">
        <v>143</v>
      </c>
      <c r="O3" s="38" t="s">
        <v>145</v>
      </c>
      <c r="P3" s="38" t="s">
        <v>144</v>
      </c>
      <c r="Q3" s="38" t="s">
        <v>146</v>
      </c>
      <c r="R3" s="38" t="s">
        <v>147</v>
      </c>
      <c r="S3" s="38" t="s">
        <v>148</v>
      </c>
      <c r="T3" s="38" t="s">
        <v>149</v>
      </c>
      <c r="U3" s="38" t="s">
        <v>460</v>
      </c>
      <c r="V3" s="38" t="s">
        <v>459</v>
      </c>
      <c r="W3" s="38" t="s">
        <v>454</v>
      </c>
      <c r="X3" s="38" t="s">
        <v>455</v>
      </c>
      <c r="Y3" s="38" t="s">
        <v>456</v>
      </c>
      <c r="Z3" s="38" t="s">
        <v>457</v>
      </c>
      <c r="AE3" s="651" t="s">
        <v>1005</v>
      </c>
      <c r="AF3" s="650" t="s">
        <v>573</v>
      </c>
      <c r="AG3" s="571" t="s">
        <v>572</v>
      </c>
      <c r="AH3" s="571" t="s">
        <v>571</v>
      </c>
    </row>
    <row r="4" spans="1:34" ht="124.5" customHeight="1">
      <c r="A4" s="857" t="s">
        <v>973</v>
      </c>
      <c r="B4" s="870" t="s">
        <v>4</v>
      </c>
      <c r="C4" s="870" t="s">
        <v>5</v>
      </c>
      <c r="D4" s="870" t="s">
        <v>319</v>
      </c>
      <c r="E4" s="736" t="s">
        <v>7</v>
      </c>
      <c r="F4" s="484" t="s">
        <v>8</v>
      </c>
      <c r="G4" s="453">
        <v>0.95</v>
      </c>
      <c r="H4" s="457">
        <v>1</v>
      </c>
      <c r="I4" s="484" t="s">
        <v>634</v>
      </c>
      <c r="J4" s="477" t="s">
        <v>766</v>
      </c>
      <c r="K4" s="477" t="s">
        <v>921</v>
      </c>
      <c r="L4" s="874"/>
      <c r="M4" s="39" t="s">
        <v>129</v>
      </c>
      <c r="N4" s="84">
        <v>1</v>
      </c>
      <c r="O4" s="602"/>
      <c r="P4" s="84">
        <v>1</v>
      </c>
      <c r="Q4" s="602"/>
      <c r="R4" s="84">
        <v>1</v>
      </c>
      <c r="S4" s="602"/>
      <c r="T4" s="84">
        <v>1</v>
      </c>
      <c r="U4" s="614"/>
      <c r="V4" s="95">
        <f>IFERROR((O4*100%)/N4,"-")</f>
        <v>0</v>
      </c>
      <c r="W4" s="95">
        <f>IFERROR((Q4*100%)/P4,"-")</f>
        <v>0</v>
      </c>
      <c r="X4" s="95">
        <f>IFERROR((S4*100%)/R4,"-")</f>
        <v>0</v>
      </c>
      <c r="Y4" s="95">
        <f>IFERROR((U4*100%)/T4,"-")</f>
        <v>0</v>
      </c>
      <c r="Z4" s="95">
        <f>IFERROR(AVERAGE(V4:Y4),"-")</f>
        <v>0</v>
      </c>
      <c r="AE4" s="101"/>
      <c r="AF4" s="278"/>
      <c r="AG4" s="195"/>
      <c r="AH4" s="195"/>
    </row>
    <row r="5" spans="1:34" ht="84" customHeight="1">
      <c r="A5" s="857"/>
      <c r="B5" s="870"/>
      <c r="C5" s="870"/>
      <c r="D5" s="870"/>
      <c r="E5" s="736" t="s">
        <v>6</v>
      </c>
      <c r="F5" s="734" t="s">
        <v>764</v>
      </c>
      <c r="G5" s="453">
        <v>0.45</v>
      </c>
      <c r="H5" s="457">
        <v>0.8</v>
      </c>
      <c r="I5" s="734" t="s">
        <v>1046</v>
      </c>
      <c r="J5" s="733" t="s">
        <v>765</v>
      </c>
      <c r="K5" s="733" t="s">
        <v>763</v>
      </c>
      <c r="L5" s="874"/>
      <c r="M5" s="734" t="s">
        <v>129</v>
      </c>
      <c r="N5" s="84">
        <v>1</v>
      </c>
      <c r="O5" s="602"/>
      <c r="P5" s="84">
        <v>1</v>
      </c>
      <c r="Q5" s="602"/>
      <c r="R5" s="84">
        <v>1</v>
      </c>
      <c r="S5" s="602"/>
      <c r="T5" s="84">
        <v>1</v>
      </c>
      <c r="U5" s="614"/>
      <c r="V5" s="95">
        <f>IFERROR((O5*100%)/N5,"-")</f>
        <v>0</v>
      </c>
      <c r="W5" s="95">
        <f>IFERROR((Q5*100%)/P5,"-")</f>
        <v>0</v>
      </c>
      <c r="X5" s="95">
        <f>IFERROR((S5*100%)/R5,"-")</f>
        <v>0</v>
      </c>
      <c r="Y5" s="95">
        <f>IFERROR((U5*100%)/T5,"-")</f>
        <v>0</v>
      </c>
      <c r="Z5" s="95">
        <f>IFERROR(AVERAGE(V5:Y5),"-")</f>
        <v>0</v>
      </c>
      <c r="AE5" s="101"/>
      <c r="AF5" s="278"/>
      <c r="AG5" s="195"/>
      <c r="AH5" s="195"/>
    </row>
    <row r="6" spans="1:34" ht="110.4" customHeight="1">
      <c r="A6" s="857"/>
      <c r="B6" s="870"/>
      <c r="C6" s="870"/>
      <c r="D6" s="870"/>
      <c r="E6" s="484" t="s">
        <v>10</v>
      </c>
      <c r="F6" s="484" t="s">
        <v>11</v>
      </c>
      <c r="G6" s="453">
        <v>0.8</v>
      </c>
      <c r="H6" s="457">
        <v>0.9</v>
      </c>
      <c r="I6" s="484" t="s">
        <v>179</v>
      </c>
      <c r="J6" s="484" t="s">
        <v>770</v>
      </c>
      <c r="K6" s="484" t="s">
        <v>950</v>
      </c>
      <c r="L6" s="874"/>
      <c r="M6" s="39" t="s">
        <v>204</v>
      </c>
      <c r="N6" s="84">
        <v>1</v>
      </c>
      <c r="O6" s="602"/>
      <c r="P6" s="84">
        <v>1</v>
      </c>
      <c r="Q6" s="602"/>
      <c r="R6" s="84">
        <v>1</v>
      </c>
      <c r="S6" s="602"/>
      <c r="T6" s="84">
        <v>1</v>
      </c>
      <c r="U6" s="614"/>
      <c r="V6" s="95">
        <f t="shared" ref="V6:V24" si="0">IFERROR((O6*100%)/N6,"-")</f>
        <v>0</v>
      </c>
      <c r="W6" s="95">
        <f t="shared" ref="W6:W24" si="1">IFERROR((Q6*100%)/P6,"-")</f>
        <v>0</v>
      </c>
      <c r="X6" s="95">
        <f t="shared" ref="X6:X24" si="2">IFERROR((S6*100%)/R6,"-")</f>
        <v>0</v>
      </c>
      <c r="Y6" s="95">
        <f t="shared" ref="Y6:Y24" si="3">IFERROR((U6*100%)/T6,"-")</f>
        <v>0</v>
      </c>
      <c r="Z6" s="95">
        <f t="shared" ref="Z6:Z21" si="4">IFERROR(AVERAGE(V6:Y6),"-")</f>
        <v>0</v>
      </c>
      <c r="AE6" s="101"/>
      <c r="AF6" s="285"/>
      <c r="AG6" s="195"/>
      <c r="AH6" s="195"/>
    </row>
    <row r="7" spans="1:34" ht="102.75" customHeight="1">
      <c r="A7" s="857"/>
      <c r="B7" s="870"/>
      <c r="C7" s="870"/>
      <c r="D7" s="870"/>
      <c r="E7" s="485" t="s">
        <v>436</v>
      </c>
      <c r="F7" s="485" t="s">
        <v>17</v>
      </c>
      <c r="G7" s="483">
        <v>0.43</v>
      </c>
      <c r="H7" s="483">
        <v>0.6</v>
      </c>
      <c r="I7" s="485" t="s">
        <v>947</v>
      </c>
      <c r="J7" s="485" t="s">
        <v>901</v>
      </c>
      <c r="K7" s="485" t="s">
        <v>902</v>
      </c>
      <c r="L7" s="874"/>
      <c r="M7" s="39" t="s">
        <v>130</v>
      </c>
      <c r="N7" s="84">
        <v>1</v>
      </c>
      <c r="O7" s="602"/>
      <c r="P7" s="84">
        <v>1</v>
      </c>
      <c r="Q7" s="602"/>
      <c r="R7" s="84">
        <v>1</v>
      </c>
      <c r="S7" s="602"/>
      <c r="T7" s="84">
        <v>1</v>
      </c>
      <c r="U7" s="614"/>
      <c r="V7" s="95">
        <f t="shared" si="0"/>
        <v>0</v>
      </c>
      <c r="W7" s="95">
        <f t="shared" si="1"/>
        <v>0</v>
      </c>
      <c r="X7" s="95">
        <f t="shared" si="2"/>
        <v>0</v>
      </c>
      <c r="Y7" s="95">
        <f t="shared" si="3"/>
        <v>0</v>
      </c>
      <c r="Z7" s="95">
        <f t="shared" si="4"/>
        <v>0</v>
      </c>
      <c r="AE7" s="101"/>
      <c r="AF7" s="285"/>
      <c r="AG7" s="195"/>
      <c r="AH7" s="227"/>
    </row>
    <row r="8" spans="1:34" ht="111" customHeight="1">
      <c r="A8" s="857"/>
      <c r="B8" s="870"/>
      <c r="C8" s="870"/>
      <c r="D8" s="870"/>
      <c r="E8" s="484" t="s">
        <v>21</v>
      </c>
      <c r="F8" s="484" t="s">
        <v>22</v>
      </c>
      <c r="G8" s="48">
        <v>0.56000000000000005</v>
      </c>
      <c r="H8" s="457">
        <v>0.5</v>
      </c>
      <c r="I8" s="484" t="s">
        <v>182</v>
      </c>
      <c r="J8" s="484" t="s">
        <v>926</v>
      </c>
      <c r="K8" s="484" t="s">
        <v>925</v>
      </c>
      <c r="L8" s="874"/>
      <c r="M8" s="43" t="s">
        <v>130</v>
      </c>
      <c r="N8" s="84">
        <v>1</v>
      </c>
      <c r="O8" s="602"/>
      <c r="P8" s="84">
        <v>1</v>
      </c>
      <c r="Q8" s="602"/>
      <c r="R8" s="84">
        <v>1</v>
      </c>
      <c r="S8" s="602"/>
      <c r="T8" s="84">
        <v>1</v>
      </c>
      <c r="U8" s="614"/>
      <c r="V8" s="95">
        <f t="shared" si="0"/>
        <v>0</v>
      </c>
      <c r="W8" s="95">
        <f t="shared" si="1"/>
        <v>0</v>
      </c>
      <c r="X8" s="95">
        <f t="shared" si="2"/>
        <v>0</v>
      </c>
      <c r="Y8" s="95">
        <f t="shared" si="3"/>
        <v>0</v>
      </c>
      <c r="Z8" s="95">
        <f t="shared" si="4"/>
        <v>0</v>
      </c>
      <c r="AE8" s="101"/>
      <c r="AF8" s="285"/>
      <c r="AG8" s="195"/>
      <c r="AH8" s="227"/>
    </row>
    <row r="9" spans="1:34" ht="105.75" customHeight="1">
      <c r="A9" s="878" t="s">
        <v>31</v>
      </c>
      <c r="B9" s="865" t="s">
        <v>28</v>
      </c>
      <c r="C9" s="865" t="s">
        <v>29</v>
      </c>
      <c r="D9" s="865" t="s">
        <v>438</v>
      </c>
      <c r="E9" s="481" t="s">
        <v>30</v>
      </c>
      <c r="F9" s="494" t="s">
        <v>951</v>
      </c>
      <c r="G9" s="482">
        <v>1</v>
      </c>
      <c r="H9" s="490">
        <v>1</v>
      </c>
      <c r="I9" s="496" t="s">
        <v>153</v>
      </c>
      <c r="J9" s="496" t="s">
        <v>960</v>
      </c>
      <c r="K9" s="496" t="s">
        <v>485</v>
      </c>
      <c r="L9" s="874"/>
      <c r="M9" s="53" t="s">
        <v>129</v>
      </c>
      <c r="N9" s="85">
        <v>1</v>
      </c>
      <c r="O9" s="603"/>
      <c r="P9" s="85">
        <v>1</v>
      </c>
      <c r="Q9" s="603"/>
      <c r="R9" s="85">
        <v>1</v>
      </c>
      <c r="S9" s="603"/>
      <c r="T9" s="85">
        <v>1</v>
      </c>
      <c r="U9" s="615"/>
      <c r="V9" s="95">
        <f t="shared" si="0"/>
        <v>0</v>
      </c>
      <c r="W9" s="95">
        <f t="shared" si="1"/>
        <v>0</v>
      </c>
      <c r="X9" s="95">
        <f t="shared" si="2"/>
        <v>0</v>
      </c>
      <c r="Y9" s="95">
        <f t="shared" si="3"/>
        <v>0</v>
      </c>
      <c r="Z9" s="95">
        <f t="shared" si="4"/>
        <v>0</v>
      </c>
      <c r="AE9" s="101"/>
      <c r="AF9" s="285"/>
      <c r="AG9" s="195"/>
      <c r="AH9" s="195"/>
    </row>
    <row r="10" spans="1:34" ht="114.75" customHeight="1">
      <c r="A10" s="878"/>
      <c r="B10" s="865"/>
      <c r="C10" s="865"/>
      <c r="D10" s="865"/>
      <c r="E10" s="49" t="s">
        <v>35</v>
      </c>
      <c r="F10" s="50" t="s">
        <v>36</v>
      </c>
      <c r="G10" s="51">
        <v>0.5</v>
      </c>
      <c r="H10" s="52">
        <v>0.7</v>
      </c>
      <c r="I10" s="51" t="s">
        <v>187</v>
      </c>
      <c r="J10" s="53" t="s">
        <v>159</v>
      </c>
      <c r="K10" s="53" t="s">
        <v>187</v>
      </c>
      <c r="L10" s="874"/>
      <c r="M10" s="53" t="s">
        <v>129</v>
      </c>
      <c r="N10" s="86">
        <v>1</v>
      </c>
      <c r="O10" s="602"/>
      <c r="P10" s="86">
        <v>1</v>
      </c>
      <c r="Q10" s="602"/>
      <c r="R10" s="86">
        <v>1</v>
      </c>
      <c r="S10" s="602"/>
      <c r="T10" s="86">
        <v>1</v>
      </c>
      <c r="U10" s="614"/>
      <c r="V10" s="95">
        <f t="shared" si="0"/>
        <v>0</v>
      </c>
      <c r="W10" s="95">
        <f t="shared" si="1"/>
        <v>0</v>
      </c>
      <c r="X10" s="95">
        <f t="shared" si="2"/>
        <v>0</v>
      </c>
      <c r="Y10" s="95">
        <f t="shared" si="3"/>
        <v>0</v>
      </c>
      <c r="Z10" s="95">
        <f t="shared" si="4"/>
        <v>0</v>
      </c>
      <c r="AE10" s="101"/>
      <c r="AF10" s="285"/>
      <c r="AG10" s="195"/>
      <c r="AH10" s="195"/>
    </row>
    <row r="11" spans="1:34" ht="92.25" customHeight="1">
      <c r="A11" s="878"/>
      <c r="B11" s="865"/>
      <c r="C11" s="865"/>
      <c r="D11" s="865"/>
      <c r="E11" s="49" t="s">
        <v>37</v>
      </c>
      <c r="F11" s="50" t="s">
        <v>36</v>
      </c>
      <c r="G11" s="51">
        <v>0.6</v>
      </c>
      <c r="H11" s="52">
        <v>0.8</v>
      </c>
      <c r="I11" s="51" t="s">
        <v>188</v>
      </c>
      <c r="J11" s="53" t="s">
        <v>160</v>
      </c>
      <c r="K11" s="53" t="s">
        <v>188</v>
      </c>
      <c r="L11" s="874"/>
      <c r="M11" s="53" t="s">
        <v>129</v>
      </c>
      <c r="N11" s="86">
        <v>1</v>
      </c>
      <c r="O11" s="602"/>
      <c r="P11" s="86">
        <v>1</v>
      </c>
      <c r="Q11" s="602"/>
      <c r="R11" s="86">
        <v>1</v>
      </c>
      <c r="S11" s="602"/>
      <c r="T11" s="86">
        <v>1</v>
      </c>
      <c r="U11" s="614"/>
      <c r="V11" s="95">
        <f t="shared" si="0"/>
        <v>0</v>
      </c>
      <c r="W11" s="95">
        <f t="shared" si="1"/>
        <v>0</v>
      </c>
      <c r="X11" s="95">
        <f t="shared" si="2"/>
        <v>0</v>
      </c>
      <c r="Y11" s="95">
        <f t="shared" si="3"/>
        <v>0</v>
      </c>
      <c r="Z11" s="95">
        <f t="shared" si="4"/>
        <v>0</v>
      </c>
      <c r="AE11" s="101"/>
      <c r="AF11" s="285"/>
      <c r="AG11" s="195"/>
      <c r="AH11" s="227"/>
    </row>
    <row r="12" spans="1:34" ht="92.25" customHeight="1">
      <c r="A12" s="878"/>
      <c r="B12" s="865"/>
      <c r="C12" s="865"/>
      <c r="D12" s="865"/>
      <c r="E12" s="521" t="s">
        <v>38</v>
      </c>
      <c r="F12" s="527" t="s">
        <v>39</v>
      </c>
      <c r="G12" s="523">
        <v>0.7</v>
      </c>
      <c r="H12" s="522">
        <v>0.8</v>
      </c>
      <c r="I12" s="523" t="s">
        <v>189</v>
      </c>
      <c r="J12" s="529" t="s">
        <v>937</v>
      </c>
      <c r="K12" s="529" t="s">
        <v>938</v>
      </c>
      <c r="L12" s="874"/>
      <c r="M12" s="529" t="s">
        <v>129</v>
      </c>
      <c r="N12" s="86">
        <v>1</v>
      </c>
      <c r="O12" s="602"/>
      <c r="P12" s="86">
        <v>1</v>
      </c>
      <c r="Q12" s="602"/>
      <c r="R12" s="86">
        <v>1</v>
      </c>
      <c r="S12" s="602"/>
      <c r="T12" s="86">
        <v>1</v>
      </c>
      <c r="U12" s="614"/>
      <c r="V12" s="95">
        <f t="shared" ref="V12" si="5">IFERROR((O12*100%)/N12,"-")</f>
        <v>0</v>
      </c>
      <c r="W12" s="95">
        <f t="shared" ref="W12" si="6">IFERROR((Q12*100%)/P12,"-")</f>
        <v>0</v>
      </c>
      <c r="X12" s="95">
        <f t="shared" ref="X12" si="7">IFERROR((S12*100%)/R12,"-")</f>
        <v>0</v>
      </c>
      <c r="Y12" s="95">
        <f t="shared" ref="Y12" si="8">IFERROR((U12*100%)/T12,"-")</f>
        <v>0</v>
      </c>
      <c r="Z12" s="95">
        <f t="shared" ref="Z12" si="9">IFERROR(AVERAGE(V12:Y12),"-")</f>
        <v>0</v>
      </c>
      <c r="AE12" s="101"/>
      <c r="AF12" s="316"/>
      <c r="AG12" s="195"/>
      <c r="AH12" s="195"/>
    </row>
    <row r="13" spans="1:34" ht="93" customHeight="1">
      <c r="A13" s="878"/>
      <c r="B13" s="865"/>
      <c r="C13" s="865"/>
      <c r="D13" s="865"/>
      <c r="E13" s="49" t="s">
        <v>42</v>
      </c>
      <c r="F13" s="50" t="s">
        <v>43</v>
      </c>
      <c r="G13" s="51">
        <v>0.9</v>
      </c>
      <c r="H13" s="52">
        <v>0.9</v>
      </c>
      <c r="I13" s="51" t="s">
        <v>190</v>
      </c>
      <c r="J13" s="53" t="s">
        <v>45</v>
      </c>
      <c r="K13" s="53" t="s">
        <v>186</v>
      </c>
      <c r="L13" s="874"/>
      <c r="M13" s="51" t="s">
        <v>129</v>
      </c>
      <c r="N13" s="86">
        <v>0.9</v>
      </c>
      <c r="O13" s="602"/>
      <c r="P13" s="86">
        <v>0.9</v>
      </c>
      <c r="Q13" s="602"/>
      <c r="R13" s="86">
        <v>0.9</v>
      </c>
      <c r="S13" s="602"/>
      <c r="T13" s="86">
        <v>0.9</v>
      </c>
      <c r="U13" s="614"/>
      <c r="V13" s="95">
        <f t="shared" si="0"/>
        <v>0</v>
      </c>
      <c r="W13" s="95">
        <f t="shared" si="1"/>
        <v>0</v>
      </c>
      <c r="X13" s="95">
        <f t="shared" si="2"/>
        <v>0</v>
      </c>
      <c r="Y13" s="95">
        <f t="shared" si="3"/>
        <v>0</v>
      </c>
      <c r="Z13" s="95">
        <f t="shared" si="4"/>
        <v>0</v>
      </c>
      <c r="AE13" s="101"/>
      <c r="AF13" s="285"/>
      <c r="AG13" s="195"/>
      <c r="AH13" s="278"/>
    </row>
    <row r="14" spans="1:34" ht="67.5" customHeight="1">
      <c r="A14" s="878"/>
      <c r="B14" s="865"/>
      <c r="C14" s="891" t="s">
        <v>46</v>
      </c>
      <c r="D14" s="892"/>
      <c r="E14" s="346" t="s">
        <v>619</v>
      </c>
      <c r="F14" s="348" t="s">
        <v>620</v>
      </c>
      <c r="G14" s="348">
        <v>0.8</v>
      </c>
      <c r="H14" s="347">
        <v>0.9</v>
      </c>
      <c r="I14" s="348" t="s">
        <v>658</v>
      </c>
      <c r="J14" s="415" t="s">
        <v>536</v>
      </c>
      <c r="K14" s="415" t="s">
        <v>485</v>
      </c>
      <c r="L14" s="874"/>
      <c r="M14" s="51" t="s">
        <v>129</v>
      </c>
      <c r="N14" s="86">
        <v>1</v>
      </c>
      <c r="O14" s="602"/>
      <c r="P14" s="86">
        <v>1</v>
      </c>
      <c r="Q14" s="602"/>
      <c r="R14" s="86">
        <v>1</v>
      </c>
      <c r="S14" s="602"/>
      <c r="T14" s="86">
        <v>1</v>
      </c>
      <c r="U14" s="614"/>
      <c r="V14" s="95">
        <f t="shared" si="0"/>
        <v>0</v>
      </c>
      <c r="W14" s="95">
        <f t="shared" si="1"/>
        <v>0</v>
      </c>
      <c r="X14" s="95">
        <f t="shared" si="2"/>
        <v>0</v>
      </c>
      <c r="Y14" s="95">
        <f t="shared" si="3"/>
        <v>0</v>
      </c>
      <c r="Z14" s="95">
        <f t="shared" si="4"/>
        <v>0</v>
      </c>
      <c r="AE14" s="101"/>
      <c r="AF14" s="316"/>
      <c r="AG14" s="195"/>
      <c r="AH14" s="195"/>
    </row>
    <row r="15" spans="1:34" ht="76.95" customHeight="1">
      <c r="A15" s="878"/>
      <c r="B15" s="865"/>
      <c r="C15" s="865" t="s">
        <v>49</v>
      </c>
      <c r="D15" s="879" t="s">
        <v>320</v>
      </c>
      <c r="E15" s="865" t="s">
        <v>50</v>
      </c>
      <c r="F15" s="865" t="s">
        <v>51</v>
      </c>
      <c r="G15" s="880">
        <v>0.9</v>
      </c>
      <c r="H15" s="881">
        <v>0.9</v>
      </c>
      <c r="I15" s="834" t="s">
        <v>563</v>
      </c>
      <c r="J15" s="50" t="s">
        <v>52</v>
      </c>
      <c r="K15" s="53" t="s">
        <v>53</v>
      </c>
      <c r="L15" s="874"/>
      <c r="M15" s="53" t="s">
        <v>131</v>
      </c>
      <c r="N15" s="86">
        <v>1</v>
      </c>
      <c r="O15" s="602"/>
      <c r="P15" s="86">
        <v>0</v>
      </c>
      <c r="Q15" s="602"/>
      <c r="R15" s="86">
        <v>0</v>
      </c>
      <c r="S15" s="602"/>
      <c r="T15" s="86">
        <v>0</v>
      </c>
      <c r="U15" s="614"/>
      <c r="V15" s="95">
        <f t="shared" si="0"/>
        <v>0</v>
      </c>
      <c r="W15" s="95" t="str">
        <f t="shared" si="1"/>
        <v>-</v>
      </c>
      <c r="X15" s="95" t="str">
        <f t="shared" si="2"/>
        <v>-</v>
      </c>
      <c r="Y15" s="95" t="str">
        <f t="shared" si="3"/>
        <v>-</v>
      </c>
      <c r="Z15" s="95">
        <f t="shared" si="4"/>
        <v>0</v>
      </c>
      <c r="AE15" s="101"/>
      <c r="AF15" s="316"/>
      <c r="AG15" s="195"/>
      <c r="AH15" s="227"/>
    </row>
    <row r="16" spans="1:34" ht="55.2" customHeight="1">
      <c r="A16" s="878"/>
      <c r="B16" s="865"/>
      <c r="C16" s="865"/>
      <c r="D16" s="879"/>
      <c r="E16" s="865"/>
      <c r="F16" s="865"/>
      <c r="G16" s="880"/>
      <c r="H16" s="881"/>
      <c r="I16" s="835"/>
      <c r="J16" s="50" t="s">
        <v>542</v>
      </c>
      <c r="K16" s="53" t="s">
        <v>541</v>
      </c>
      <c r="L16" s="874"/>
      <c r="M16" s="53" t="s">
        <v>129</v>
      </c>
      <c r="N16" s="86">
        <v>0</v>
      </c>
      <c r="O16" s="602"/>
      <c r="P16" s="86">
        <v>0.75</v>
      </c>
      <c r="Q16" s="602"/>
      <c r="R16" s="86">
        <v>0.8</v>
      </c>
      <c r="S16" s="602"/>
      <c r="T16" s="86">
        <v>0.9</v>
      </c>
      <c r="U16" s="614"/>
      <c r="V16" s="95" t="str">
        <f t="shared" si="0"/>
        <v>-</v>
      </c>
      <c r="W16" s="95">
        <f t="shared" si="1"/>
        <v>0</v>
      </c>
      <c r="X16" s="95">
        <f t="shared" si="2"/>
        <v>0</v>
      </c>
      <c r="Y16" s="95">
        <f t="shared" si="3"/>
        <v>0</v>
      </c>
      <c r="Z16" s="95">
        <f t="shared" si="4"/>
        <v>0</v>
      </c>
      <c r="AE16" s="101"/>
      <c r="AF16" s="285"/>
      <c r="AG16" s="195"/>
      <c r="AH16" s="227"/>
    </row>
    <row r="17" spans="1:34" ht="144.75" customHeight="1">
      <c r="A17" s="480" t="s">
        <v>873</v>
      </c>
      <c r="B17" s="448" t="s">
        <v>440</v>
      </c>
      <c r="C17" s="448" t="s">
        <v>441</v>
      </c>
      <c r="D17" s="448" t="s">
        <v>442</v>
      </c>
      <c r="E17" s="448" t="s">
        <v>70</v>
      </c>
      <c r="F17" s="448" t="s">
        <v>446</v>
      </c>
      <c r="G17" s="124">
        <v>4.0000000000000001E-3</v>
      </c>
      <c r="H17" s="479" t="s">
        <v>977</v>
      </c>
      <c r="I17" s="547" t="s">
        <v>72</v>
      </c>
      <c r="J17" s="139" t="s">
        <v>205</v>
      </c>
      <c r="K17" s="136" t="s">
        <v>166</v>
      </c>
      <c r="L17" s="874"/>
      <c r="M17" s="124" t="s">
        <v>74</v>
      </c>
      <c r="N17" s="132">
        <v>5.0000000000000001E-3</v>
      </c>
      <c r="O17" s="624"/>
      <c r="P17" s="132">
        <v>5.0000000000000001E-3</v>
      </c>
      <c r="Q17" s="624"/>
      <c r="R17" s="132">
        <v>5.0000000000000001E-3</v>
      </c>
      <c r="S17" s="624"/>
      <c r="T17" s="132">
        <v>5.0000000000000001E-3</v>
      </c>
      <c r="U17" s="616"/>
      <c r="V17" s="95" t="str">
        <f>IF(O17,IF(O17&gt;=0.5%,100%,IF(AND(O17&gt;0.4%),79%,59%)),"-")</f>
        <v>-</v>
      </c>
      <c r="W17" s="95" t="str">
        <f>IF(Q17,IF(Q17&gt;=0.5%,100%,IF(AND(Q17&gt;0.4%),79%,59%)),"-")</f>
        <v>-</v>
      </c>
      <c r="X17" s="95" t="str">
        <f>IF(S17,IF(S17&gt;=0.5%,100%,IF(AND(S17&gt;0.4%),79%,59%)),"-")</f>
        <v>-</v>
      </c>
      <c r="Y17" s="95" t="str">
        <f>IF(U17,IF(U17&gt;=0.5%,100%,IF(AND(U17&gt;0.4%),79%,59%)),"-")</f>
        <v>-</v>
      </c>
      <c r="Z17" s="95" t="str">
        <f t="shared" si="4"/>
        <v>-</v>
      </c>
      <c r="AE17" s="101"/>
      <c r="AF17" s="285"/>
      <c r="AG17" s="195"/>
      <c r="AH17" s="195"/>
    </row>
    <row r="18" spans="1:34" ht="82.5" customHeight="1">
      <c r="A18" s="791" t="s">
        <v>127</v>
      </c>
      <c r="B18" s="832" t="s">
        <v>78</v>
      </c>
      <c r="C18" s="832" t="s">
        <v>79</v>
      </c>
      <c r="D18" s="882" t="s">
        <v>929</v>
      </c>
      <c r="E18" s="64" t="s">
        <v>84</v>
      </c>
      <c r="F18" s="64" t="s">
        <v>85</v>
      </c>
      <c r="G18" s="491">
        <v>0.25</v>
      </c>
      <c r="H18" s="491">
        <v>0.5</v>
      </c>
      <c r="I18" s="64" t="s">
        <v>85</v>
      </c>
      <c r="J18" s="64" t="s">
        <v>931</v>
      </c>
      <c r="K18" s="64" t="s">
        <v>932</v>
      </c>
      <c r="L18" s="874"/>
      <c r="M18" s="64" t="s">
        <v>930</v>
      </c>
      <c r="N18" s="189">
        <v>0</v>
      </c>
      <c r="O18" s="623"/>
      <c r="P18" s="189">
        <v>1</v>
      </c>
      <c r="Q18" s="623"/>
      <c r="R18" s="189">
        <v>0</v>
      </c>
      <c r="S18" s="623"/>
      <c r="T18" s="189">
        <v>0</v>
      </c>
      <c r="U18" s="623"/>
      <c r="V18" s="95" t="str">
        <f t="shared" ref="V18" si="10">IFERROR((O18*100%)/N18,"-")</f>
        <v>-</v>
      </c>
      <c r="W18" s="95">
        <f t="shared" ref="W18" si="11">IFERROR((Q18*100%)/P18,"-")</f>
        <v>0</v>
      </c>
      <c r="X18" s="95" t="str">
        <f t="shared" ref="X18" si="12">IFERROR((S18*100%)/R18,"-")</f>
        <v>-</v>
      </c>
      <c r="Y18" s="95" t="str">
        <f t="shared" ref="Y18" si="13">IFERROR((U18*100%)/T18,"-")</f>
        <v>-</v>
      </c>
      <c r="Z18" s="95">
        <f t="shared" ref="Z18" si="14">IFERROR(AVERAGE(V18:Y18),"-")</f>
        <v>0</v>
      </c>
      <c r="AE18" s="101"/>
      <c r="AF18" s="285"/>
      <c r="AG18" s="195"/>
      <c r="AH18" s="195"/>
    </row>
    <row r="19" spans="1:34" ht="96" customHeight="1">
      <c r="A19" s="792"/>
      <c r="B19" s="937"/>
      <c r="C19" s="937"/>
      <c r="D19" s="884"/>
      <c r="E19" s="64" t="s">
        <v>84</v>
      </c>
      <c r="F19" s="64" t="s">
        <v>85</v>
      </c>
      <c r="G19" s="491">
        <v>0.25</v>
      </c>
      <c r="H19" s="491">
        <v>0.5</v>
      </c>
      <c r="I19" s="64" t="s">
        <v>85</v>
      </c>
      <c r="J19" s="64" t="s">
        <v>83</v>
      </c>
      <c r="K19" s="64" t="s">
        <v>978</v>
      </c>
      <c r="L19" s="874"/>
      <c r="M19" s="64" t="s">
        <v>930</v>
      </c>
      <c r="N19" s="189">
        <v>0</v>
      </c>
      <c r="O19" s="623"/>
      <c r="P19" s="189">
        <v>1</v>
      </c>
      <c r="Q19" s="623"/>
      <c r="R19" s="189">
        <v>1</v>
      </c>
      <c r="S19" s="623"/>
      <c r="T19" s="189">
        <v>1</v>
      </c>
      <c r="U19" s="606"/>
      <c r="V19" s="95" t="str">
        <f t="shared" ref="V19" si="15">IFERROR((O19*100%)/N19,"-")</f>
        <v>-</v>
      </c>
      <c r="W19" s="95">
        <f t="shared" ref="W19" si="16">IFERROR((Q19*100%)/P19,"-")</f>
        <v>0</v>
      </c>
      <c r="X19" s="95">
        <f t="shared" ref="X19" si="17">IFERROR((S19*100%)/R19,"-")</f>
        <v>0</v>
      </c>
      <c r="Y19" s="95">
        <f t="shared" ref="Y19" si="18">IFERROR((U19*100%)/T19,"-")</f>
        <v>0</v>
      </c>
      <c r="Z19" s="95">
        <f t="shared" ref="Z19" si="19">IFERROR(AVERAGE(V19:Y19),"-")</f>
        <v>0</v>
      </c>
      <c r="AE19" s="101"/>
      <c r="AF19" s="647"/>
      <c r="AG19" s="195"/>
      <c r="AH19" s="227"/>
    </row>
    <row r="20" spans="1:34" ht="83.25" customHeight="1">
      <c r="A20" s="792"/>
      <c r="B20" s="937"/>
      <c r="C20" s="937"/>
      <c r="D20" s="860" t="s">
        <v>90</v>
      </c>
      <c r="E20" s="860" t="s">
        <v>91</v>
      </c>
      <c r="F20" s="860" t="s">
        <v>92</v>
      </c>
      <c r="G20" s="859">
        <v>0.3</v>
      </c>
      <c r="H20" s="875">
        <v>0.7</v>
      </c>
      <c r="I20" s="64" t="s">
        <v>195</v>
      </c>
      <c r="J20" s="64" t="s">
        <v>172</v>
      </c>
      <c r="K20" s="64" t="s">
        <v>195</v>
      </c>
      <c r="L20" s="874"/>
      <c r="M20" s="64" t="s">
        <v>130</v>
      </c>
      <c r="N20" s="92">
        <v>0</v>
      </c>
      <c r="O20" s="602"/>
      <c r="P20" s="92" t="s">
        <v>903</v>
      </c>
      <c r="Q20" s="602"/>
      <c r="R20" s="92">
        <v>0</v>
      </c>
      <c r="S20" s="602"/>
      <c r="T20" s="92" t="s">
        <v>903</v>
      </c>
      <c r="U20" s="613"/>
      <c r="V20" s="95" t="str">
        <f>IF(O20,IF(O20&gt;=90%,100%,59%),"-")</f>
        <v>-</v>
      </c>
      <c r="W20" s="95" t="str">
        <f>IF(Q20,IF(Q20&gt;=90%,100%,59%),"-")</f>
        <v>-</v>
      </c>
      <c r="X20" s="95" t="str">
        <f>IF(S20,IF(S20&gt;=90%,100%,59%),"-")</f>
        <v>-</v>
      </c>
      <c r="Y20" s="95" t="str">
        <f>IF(U20,IF(U20&gt;=90%,100%,59%),"-")</f>
        <v>-</v>
      </c>
      <c r="Z20" s="95" t="str">
        <f t="shared" si="4"/>
        <v>-</v>
      </c>
      <c r="AE20" s="101"/>
      <c r="AF20" s="647"/>
      <c r="AG20" s="195"/>
      <c r="AH20" s="227"/>
    </row>
    <row r="21" spans="1:34" ht="90.75" customHeight="1">
      <c r="A21" s="809"/>
      <c r="B21" s="833"/>
      <c r="C21" s="833"/>
      <c r="D21" s="832"/>
      <c r="E21" s="832"/>
      <c r="F21" s="832"/>
      <c r="G21" s="824"/>
      <c r="H21" s="830"/>
      <c r="I21" s="172" t="s">
        <v>201</v>
      </c>
      <c r="J21" s="172" t="s">
        <v>202</v>
      </c>
      <c r="K21" s="172" t="s">
        <v>251</v>
      </c>
      <c r="L21" s="874"/>
      <c r="M21" s="172" t="s">
        <v>130</v>
      </c>
      <c r="N21" s="177">
        <v>0.8</v>
      </c>
      <c r="O21" s="610"/>
      <c r="P21" s="177">
        <v>0.8</v>
      </c>
      <c r="Q21" s="610"/>
      <c r="R21" s="177">
        <v>0.8</v>
      </c>
      <c r="S21" s="610"/>
      <c r="T21" s="177">
        <v>0.8</v>
      </c>
      <c r="U21" s="614"/>
      <c r="V21" s="95">
        <f t="shared" si="0"/>
        <v>0</v>
      </c>
      <c r="W21" s="95">
        <f t="shared" si="1"/>
        <v>0</v>
      </c>
      <c r="X21" s="95">
        <f t="shared" si="2"/>
        <v>0</v>
      </c>
      <c r="Y21" s="95">
        <f t="shared" si="3"/>
        <v>0</v>
      </c>
      <c r="Z21" s="95">
        <f t="shared" si="4"/>
        <v>0</v>
      </c>
      <c r="AE21" s="101"/>
      <c r="AF21" s="647"/>
      <c r="AG21" s="195"/>
      <c r="AH21" s="227"/>
    </row>
    <row r="22" spans="1:34" ht="66" customHeight="1">
      <c r="A22" s="791" t="s">
        <v>128</v>
      </c>
      <c r="B22" s="847" t="s">
        <v>97</v>
      </c>
      <c r="C22" s="847" t="s">
        <v>445</v>
      </c>
      <c r="D22" s="495" t="s">
        <v>99</v>
      </c>
      <c r="E22" s="495" t="s">
        <v>100</v>
      </c>
      <c r="F22" s="502" t="s">
        <v>101</v>
      </c>
      <c r="G22" s="503">
        <v>0.7</v>
      </c>
      <c r="H22" s="504">
        <v>0.8</v>
      </c>
      <c r="I22" s="501" t="s">
        <v>173</v>
      </c>
      <c r="J22" s="499" t="s">
        <v>908</v>
      </c>
      <c r="K22" s="499" t="s">
        <v>790</v>
      </c>
      <c r="L22" s="548"/>
      <c r="M22" s="499" t="s">
        <v>130</v>
      </c>
      <c r="N22" s="498">
        <v>0</v>
      </c>
      <c r="O22" s="654"/>
      <c r="P22" s="498">
        <v>0</v>
      </c>
      <c r="Q22" s="654"/>
      <c r="R22" s="498">
        <v>0</v>
      </c>
      <c r="S22" s="654"/>
      <c r="T22" s="498">
        <v>1</v>
      </c>
      <c r="U22" s="654"/>
      <c r="V22" s="95" t="str">
        <f t="shared" ref="V22:V23" si="20">IFERROR((O22*100%)/N22,"-")</f>
        <v>-</v>
      </c>
      <c r="W22" s="95" t="str">
        <f t="shared" ref="W22:W23" si="21">IFERROR((Q22*100%)/P22,"-")</f>
        <v>-</v>
      </c>
      <c r="X22" s="95" t="str">
        <f t="shared" ref="X22:X23" si="22">IFERROR((S22*100%)/R22,"-")</f>
        <v>-</v>
      </c>
      <c r="Y22" s="95">
        <f t="shared" ref="Y22:Y23" si="23">IFERROR((U22*100%)/T22,"-")</f>
        <v>0</v>
      </c>
      <c r="Z22" s="95">
        <f t="shared" ref="Z22:Z23" si="24">IFERROR(AVERAGE(V22:Y22),"-")</f>
        <v>0</v>
      </c>
      <c r="AE22" s="101"/>
      <c r="AF22" s="647"/>
      <c r="AG22" s="195"/>
      <c r="AH22" s="227"/>
    </row>
    <row r="23" spans="1:34" ht="85.5" customHeight="1">
      <c r="A23" s="809"/>
      <c r="B23" s="848"/>
      <c r="C23" s="848"/>
      <c r="D23" s="495" t="s">
        <v>954</v>
      </c>
      <c r="E23" s="502" t="s">
        <v>956</v>
      </c>
      <c r="F23" s="502" t="s">
        <v>957</v>
      </c>
      <c r="G23" s="503">
        <v>0.8</v>
      </c>
      <c r="H23" s="503" t="s">
        <v>955</v>
      </c>
      <c r="I23" s="502" t="s">
        <v>957</v>
      </c>
      <c r="J23" s="499" t="s">
        <v>958</v>
      </c>
      <c r="K23" s="499" t="s">
        <v>959</v>
      </c>
      <c r="L23" s="548"/>
      <c r="M23" s="499" t="s">
        <v>130</v>
      </c>
      <c r="N23" s="498">
        <v>1</v>
      </c>
      <c r="O23" s="654"/>
      <c r="P23" s="498">
        <v>1</v>
      </c>
      <c r="Q23" s="654"/>
      <c r="R23" s="498">
        <v>1</v>
      </c>
      <c r="S23" s="654"/>
      <c r="T23" s="498">
        <v>1</v>
      </c>
      <c r="U23" s="654"/>
      <c r="V23" s="95">
        <f t="shared" si="20"/>
        <v>0</v>
      </c>
      <c r="W23" s="95">
        <f t="shared" si="21"/>
        <v>0</v>
      </c>
      <c r="X23" s="95">
        <f t="shared" si="22"/>
        <v>0</v>
      </c>
      <c r="Y23" s="95">
        <f t="shared" si="23"/>
        <v>0</v>
      </c>
      <c r="Z23" s="95">
        <f t="shared" si="24"/>
        <v>0</v>
      </c>
      <c r="AE23" s="101"/>
      <c r="AF23" s="285"/>
      <c r="AG23" s="195"/>
      <c r="AH23" s="227"/>
    </row>
    <row r="24" spans="1:34" ht="45.75" customHeight="1">
      <c r="A24" s="929" t="s">
        <v>332</v>
      </c>
      <c r="B24" s="930"/>
      <c r="C24" s="930"/>
      <c r="D24" s="930"/>
      <c r="E24" s="930"/>
      <c r="F24" s="930"/>
      <c r="G24" s="930"/>
      <c r="H24" s="930"/>
      <c r="I24" s="930"/>
      <c r="J24" s="930"/>
      <c r="K24" s="930"/>
      <c r="L24" s="930"/>
      <c r="M24" s="931"/>
      <c r="N24" s="71"/>
      <c r="O24" s="71"/>
      <c r="P24" s="71"/>
      <c r="Q24" s="71"/>
      <c r="R24" s="71"/>
      <c r="S24" s="71"/>
      <c r="T24" s="71"/>
      <c r="U24" s="71"/>
      <c r="V24" s="40" t="str">
        <f t="shared" si="0"/>
        <v>-</v>
      </c>
      <c r="W24" s="40" t="str">
        <f t="shared" si="1"/>
        <v>-</v>
      </c>
      <c r="X24" s="40" t="str">
        <f t="shared" si="2"/>
        <v>-</v>
      </c>
      <c r="Y24" s="40" t="str">
        <f t="shared" si="3"/>
        <v>-</v>
      </c>
      <c r="Z24" s="127">
        <f>AVERAGE(Z4:Z23)</f>
        <v>0</v>
      </c>
      <c r="AE24" s="101"/>
      <c r="AF24" s="647"/>
      <c r="AG24" s="195"/>
      <c r="AH24" s="227"/>
    </row>
    <row r="25" spans="1:34">
      <c r="A25" s="932" t="s">
        <v>209</v>
      </c>
      <c r="B25" s="932"/>
      <c r="C25" s="932"/>
      <c r="D25" s="932"/>
      <c r="E25" s="932"/>
      <c r="F25" s="932"/>
      <c r="G25" s="932"/>
      <c r="H25" s="932"/>
      <c r="I25" s="932"/>
      <c r="J25" s="932"/>
      <c r="AE25" s="101"/>
      <c r="AF25" s="285"/>
      <c r="AG25" s="195"/>
      <c r="AH25" s="227"/>
    </row>
    <row r="26" spans="1:34">
      <c r="A26" s="933" t="s">
        <v>250</v>
      </c>
      <c r="B26" s="933"/>
      <c r="C26" s="933"/>
      <c r="D26" s="933"/>
      <c r="E26" s="933"/>
      <c r="F26" s="933"/>
      <c r="G26" s="933"/>
      <c r="H26" s="933"/>
      <c r="I26" s="933"/>
      <c r="J26" s="933"/>
      <c r="AE26" s="101"/>
      <c r="AF26" s="285"/>
      <c r="AG26" s="195"/>
      <c r="AH26" s="227"/>
    </row>
    <row r="27" spans="1:34">
      <c r="A27" s="933"/>
      <c r="B27" s="933"/>
      <c r="C27" s="933"/>
      <c r="D27" s="933"/>
      <c r="E27" s="933"/>
      <c r="F27" s="933"/>
      <c r="G27" s="933"/>
      <c r="H27" s="933"/>
      <c r="I27" s="933"/>
      <c r="J27" s="933"/>
      <c r="AE27" s="101"/>
      <c r="AF27" s="647"/>
      <c r="AG27" s="195"/>
      <c r="AH27" s="227"/>
    </row>
    <row r="28" spans="1:34">
      <c r="A28" s="933"/>
      <c r="B28" s="933"/>
      <c r="C28" s="933"/>
      <c r="D28" s="933"/>
      <c r="E28" s="933"/>
      <c r="F28" s="933"/>
      <c r="G28" s="933"/>
      <c r="H28" s="933"/>
      <c r="I28" s="933"/>
      <c r="J28" s="933"/>
      <c r="AE28" s="101"/>
      <c r="AF28" s="647"/>
      <c r="AG28" s="195"/>
      <c r="AH28" s="227"/>
    </row>
    <row r="29" spans="1:34">
      <c r="AE29" s="101"/>
      <c r="AF29" s="285"/>
      <c r="AG29" s="195"/>
      <c r="AH29" s="227"/>
    </row>
    <row r="30" spans="1:34">
      <c r="AE30" s="101"/>
      <c r="AF30" s="647"/>
      <c r="AG30" s="195"/>
      <c r="AH30" s="227"/>
    </row>
    <row r="31" spans="1:34" ht="51" customHeight="1">
      <c r="A31" s="853" t="s">
        <v>670</v>
      </c>
      <c r="B31" s="853" t="s">
        <v>668</v>
      </c>
      <c r="C31" s="853" t="s">
        <v>340</v>
      </c>
      <c r="D31" s="853" t="s">
        <v>0</v>
      </c>
      <c r="E31" s="853" t="s">
        <v>666</v>
      </c>
      <c r="F31" s="853" t="s">
        <v>664</v>
      </c>
      <c r="G31" s="853" t="s">
        <v>1</v>
      </c>
      <c r="H31" s="853" t="s">
        <v>645</v>
      </c>
      <c r="I31" s="853" t="s">
        <v>125</v>
      </c>
      <c r="J31" s="853" t="s">
        <v>812</v>
      </c>
      <c r="K31" s="853" t="s">
        <v>805</v>
      </c>
      <c r="L31" s="913" t="s">
        <v>432</v>
      </c>
      <c r="M31" s="853" t="s">
        <v>2</v>
      </c>
      <c r="N31" s="853" t="s">
        <v>210</v>
      </c>
      <c r="O31" s="853" t="s">
        <v>645</v>
      </c>
      <c r="P31" s="877" t="s">
        <v>3</v>
      </c>
      <c r="Q31" s="877"/>
      <c r="R31" s="877"/>
      <c r="S31" s="877"/>
      <c r="T31" s="877"/>
      <c r="U31" s="877"/>
      <c r="V31" s="877"/>
      <c r="W31" s="143"/>
      <c r="X31" s="818" t="s">
        <v>1007</v>
      </c>
      <c r="Y31" s="819"/>
      <c r="Z31" s="819"/>
      <c r="AA31" s="819"/>
      <c r="AB31" s="820"/>
      <c r="AE31" s="99"/>
      <c r="AF31" s="99"/>
      <c r="AG31" s="99"/>
      <c r="AH31" s="99"/>
    </row>
    <row r="32" spans="1:34" ht="50.25" customHeight="1">
      <c r="A32" s="853"/>
      <c r="B32" s="853"/>
      <c r="C32" s="853"/>
      <c r="D32" s="853"/>
      <c r="E32" s="853"/>
      <c r="F32" s="853"/>
      <c r="G32" s="853"/>
      <c r="H32" s="853"/>
      <c r="I32" s="853"/>
      <c r="J32" s="853"/>
      <c r="K32" s="853"/>
      <c r="L32" s="897"/>
      <c r="M32" s="853"/>
      <c r="N32" s="853"/>
      <c r="O32" s="853"/>
      <c r="P32" s="38" t="s">
        <v>143</v>
      </c>
      <c r="Q32" s="38" t="s">
        <v>145</v>
      </c>
      <c r="R32" s="38" t="s">
        <v>144</v>
      </c>
      <c r="S32" s="38" t="s">
        <v>146</v>
      </c>
      <c r="T32" s="38" t="s">
        <v>147</v>
      </c>
      <c r="U32" s="38" t="s">
        <v>148</v>
      </c>
      <c r="V32" s="38" t="s">
        <v>149</v>
      </c>
      <c r="W32" s="38" t="s">
        <v>150</v>
      </c>
      <c r="X32" s="38" t="s">
        <v>458</v>
      </c>
      <c r="Y32" s="38" t="s">
        <v>454</v>
      </c>
      <c r="Z32" s="38" t="s">
        <v>455</v>
      </c>
      <c r="AA32" s="38" t="s">
        <v>456</v>
      </c>
      <c r="AB32" s="38" t="s">
        <v>457</v>
      </c>
      <c r="AE32" s="100"/>
      <c r="AF32" s="99"/>
      <c r="AG32" s="99"/>
      <c r="AH32" s="99"/>
    </row>
    <row r="33" spans="1:34" ht="67.5" customHeight="1">
      <c r="A33" s="791" t="s">
        <v>127</v>
      </c>
      <c r="B33" s="782" t="s">
        <v>78</v>
      </c>
      <c r="C33" s="782" t="s">
        <v>79</v>
      </c>
      <c r="D33" s="782" t="s">
        <v>253</v>
      </c>
      <c r="E33" s="782" t="s">
        <v>91</v>
      </c>
      <c r="F33" s="782" t="s">
        <v>92</v>
      </c>
      <c r="G33" s="841">
        <v>0.3</v>
      </c>
      <c r="H33" s="841">
        <v>0.7</v>
      </c>
      <c r="I33" s="782" t="s">
        <v>252</v>
      </c>
      <c r="J33" s="745" t="s">
        <v>806</v>
      </c>
      <c r="K33" s="745" t="s">
        <v>1077</v>
      </c>
      <c r="L33" s="897"/>
      <c r="M33" s="173" t="s">
        <v>229</v>
      </c>
      <c r="N33" s="148">
        <v>0.9</v>
      </c>
      <c r="O33" s="174">
        <v>1</v>
      </c>
      <c r="P33" s="147">
        <v>0</v>
      </c>
      <c r="Q33" s="112"/>
      <c r="R33" s="147">
        <v>0</v>
      </c>
      <c r="S33" s="112"/>
      <c r="T33" s="147">
        <v>1</v>
      </c>
      <c r="U33" s="112"/>
      <c r="V33" s="147">
        <v>1</v>
      </c>
      <c r="W33" s="332"/>
      <c r="X33" s="40" t="str">
        <f>IFERROR((Q33*100%)/P33,"-")</f>
        <v>-</v>
      </c>
      <c r="Y33" s="40" t="str">
        <f>IFERROR((S33*100%)/R33,"-")</f>
        <v>-</v>
      </c>
      <c r="Z33" s="40">
        <f>IFERROR((U33*100%)/T33,"-")</f>
        <v>0</v>
      </c>
      <c r="AA33" s="40">
        <f>IFERROR((W33*100%)/V33,"-")</f>
        <v>0</v>
      </c>
      <c r="AB33" s="40">
        <f>IFERROR(AVERAGE(X33:AA33),"-")</f>
        <v>0</v>
      </c>
      <c r="AE33" s="150"/>
      <c r="AF33" s="99"/>
      <c r="AG33" s="99"/>
      <c r="AH33" s="99"/>
    </row>
    <row r="34" spans="1:34" ht="82.5" customHeight="1">
      <c r="A34" s="792"/>
      <c r="B34" s="783"/>
      <c r="C34" s="783"/>
      <c r="D34" s="783"/>
      <c r="E34" s="783"/>
      <c r="F34" s="783"/>
      <c r="G34" s="842"/>
      <c r="H34" s="783"/>
      <c r="I34" s="783"/>
      <c r="J34" s="173" t="s">
        <v>807</v>
      </c>
      <c r="K34" s="173" t="s">
        <v>808</v>
      </c>
      <c r="L34" s="897"/>
      <c r="M34" s="173" t="s">
        <v>229</v>
      </c>
      <c r="N34" s="148">
        <v>1</v>
      </c>
      <c r="O34" s="174">
        <v>1</v>
      </c>
      <c r="P34" s="147">
        <v>1</v>
      </c>
      <c r="Q34" s="112"/>
      <c r="R34" s="147">
        <v>1</v>
      </c>
      <c r="S34" s="112"/>
      <c r="T34" s="147">
        <v>1</v>
      </c>
      <c r="U34" s="112"/>
      <c r="V34" s="147">
        <v>1</v>
      </c>
      <c r="W34" s="332"/>
      <c r="X34" s="40">
        <f t="shared" ref="X34:X38" si="25">IFERROR((Q34*100%)/P34,"-")</f>
        <v>0</v>
      </c>
      <c r="Y34" s="40">
        <f t="shared" ref="Y34:Y38" si="26">IFERROR((S34*100%)/R34,"-")</f>
        <v>0</v>
      </c>
      <c r="Z34" s="40">
        <f t="shared" ref="Z34:Z38" si="27">IFERROR((U34*100%)/T34,"-")</f>
        <v>0</v>
      </c>
      <c r="AA34" s="40">
        <f t="shared" ref="AA34:AA38" si="28">IFERROR((W34*100%)/V34,"-")</f>
        <v>0</v>
      </c>
      <c r="AB34" s="40">
        <f t="shared" ref="AB34:AB36" si="29">IFERROR(AVERAGE(X34:AA34),"-")</f>
        <v>0</v>
      </c>
      <c r="AE34" s="155"/>
      <c r="AF34" s="113"/>
      <c r="AG34" s="100"/>
      <c r="AH34" s="99"/>
    </row>
    <row r="35" spans="1:34" ht="57" customHeight="1">
      <c r="A35" s="792"/>
      <c r="B35" s="783"/>
      <c r="C35" s="783"/>
      <c r="D35" s="783"/>
      <c r="E35" s="783"/>
      <c r="F35" s="783"/>
      <c r="G35" s="842"/>
      <c r="H35" s="783"/>
      <c r="I35" s="783"/>
      <c r="J35" s="173" t="s">
        <v>579</v>
      </c>
      <c r="K35" s="173" t="s">
        <v>578</v>
      </c>
      <c r="L35" s="897"/>
      <c r="M35" s="399" t="s">
        <v>229</v>
      </c>
      <c r="N35" s="148">
        <v>1</v>
      </c>
      <c r="O35" s="174">
        <v>1</v>
      </c>
      <c r="P35" s="147">
        <v>0</v>
      </c>
      <c r="Q35" s="112"/>
      <c r="R35" s="147">
        <v>1</v>
      </c>
      <c r="S35" s="112"/>
      <c r="T35" s="147">
        <v>0</v>
      </c>
      <c r="U35" s="112"/>
      <c r="V35" s="147">
        <v>1</v>
      </c>
      <c r="W35" s="332"/>
      <c r="X35" s="40" t="str">
        <f t="shared" si="25"/>
        <v>-</v>
      </c>
      <c r="Y35" s="40">
        <f t="shared" si="26"/>
        <v>0</v>
      </c>
      <c r="Z35" s="40" t="str">
        <f t="shared" si="27"/>
        <v>-</v>
      </c>
      <c r="AA35" s="40">
        <f t="shared" si="28"/>
        <v>0</v>
      </c>
      <c r="AB35" s="40">
        <f t="shared" si="29"/>
        <v>0</v>
      </c>
      <c r="AE35" s="99"/>
      <c r="AF35" s="99"/>
      <c r="AG35" s="99"/>
      <c r="AH35" s="99"/>
    </row>
    <row r="36" spans="1:34" ht="87.75" customHeight="1">
      <c r="A36" s="792"/>
      <c r="B36" s="783"/>
      <c r="C36" s="783"/>
      <c r="D36" s="783"/>
      <c r="E36" s="783"/>
      <c r="F36" s="783"/>
      <c r="G36" s="842"/>
      <c r="H36" s="783"/>
      <c r="I36" s="783"/>
      <c r="J36" s="745" t="s">
        <v>809</v>
      </c>
      <c r="K36" s="745" t="s">
        <v>810</v>
      </c>
      <c r="L36" s="897"/>
      <c r="M36" s="399" t="s">
        <v>229</v>
      </c>
      <c r="N36" s="148">
        <v>1</v>
      </c>
      <c r="O36" s="174">
        <v>1</v>
      </c>
      <c r="P36" s="147">
        <v>1</v>
      </c>
      <c r="Q36" s="112"/>
      <c r="R36" s="147">
        <v>1</v>
      </c>
      <c r="S36" s="112"/>
      <c r="T36" s="147">
        <v>1</v>
      </c>
      <c r="U36" s="112"/>
      <c r="V36" s="147">
        <v>1</v>
      </c>
      <c r="W36" s="332"/>
      <c r="X36" s="40">
        <f t="shared" si="25"/>
        <v>0</v>
      </c>
      <c r="Y36" s="40">
        <f t="shared" si="26"/>
        <v>0</v>
      </c>
      <c r="Z36" s="40">
        <f t="shared" si="27"/>
        <v>0</v>
      </c>
      <c r="AA36" s="40">
        <f t="shared" si="28"/>
        <v>0</v>
      </c>
      <c r="AB36" s="40">
        <f t="shared" si="29"/>
        <v>0</v>
      </c>
      <c r="AE36" s="99"/>
      <c r="AF36" s="99"/>
      <c r="AG36" s="99"/>
      <c r="AH36" s="99"/>
    </row>
    <row r="37" spans="1:34" ht="84.75" customHeight="1">
      <c r="A37" s="792"/>
      <c r="B37" s="783"/>
      <c r="C37" s="783"/>
      <c r="D37" s="783"/>
      <c r="E37" s="783"/>
      <c r="F37" s="783"/>
      <c r="G37" s="842"/>
      <c r="H37" s="783"/>
      <c r="I37" s="783"/>
      <c r="J37" s="747" t="s">
        <v>1091</v>
      </c>
      <c r="K37" s="747" t="s">
        <v>1093</v>
      </c>
      <c r="L37" s="897"/>
      <c r="M37" s="740" t="s">
        <v>229</v>
      </c>
      <c r="N37" s="148" t="s">
        <v>1092</v>
      </c>
      <c r="O37" s="256" t="s">
        <v>796</v>
      </c>
      <c r="P37" s="147">
        <v>0</v>
      </c>
      <c r="Q37" s="112"/>
      <c r="R37" s="147" t="s">
        <v>228</v>
      </c>
      <c r="S37" s="112"/>
      <c r="T37" s="147" t="s">
        <v>1094</v>
      </c>
      <c r="U37" s="112"/>
      <c r="V37" s="147" t="s">
        <v>1094</v>
      </c>
      <c r="W37" s="332"/>
      <c r="X37" s="40" t="str">
        <f t="shared" ref="X37" si="30">IFERROR((Q37*100%)/P37,"-")</f>
        <v>-</v>
      </c>
      <c r="Y37" s="40" t="str">
        <f t="shared" ref="Y37" si="31">IFERROR((S37*100%)/R37,"-")</f>
        <v>-</v>
      </c>
      <c r="Z37" s="40" t="str">
        <f t="shared" ref="Z37" si="32">IFERROR((U37*100%)/T37,"-")</f>
        <v>-</v>
      </c>
      <c r="AA37" s="40" t="str">
        <f t="shared" ref="AA37" si="33">IFERROR((W37*100%)/V37,"-")</f>
        <v>-</v>
      </c>
      <c r="AB37" s="40" t="str">
        <f t="shared" ref="AB37" si="34">IFERROR(AVERAGE(X37:AA37),"-")</f>
        <v>-</v>
      </c>
      <c r="AE37" s="99"/>
      <c r="AF37" s="99"/>
      <c r="AG37" s="99"/>
      <c r="AH37" s="99"/>
    </row>
    <row r="38" spans="1:34" ht="84.75" customHeight="1">
      <c r="A38" s="809"/>
      <c r="B38" s="783"/>
      <c r="C38" s="783"/>
      <c r="D38" s="783"/>
      <c r="E38" s="783"/>
      <c r="F38" s="783"/>
      <c r="G38" s="842"/>
      <c r="H38" s="783"/>
      <c r="I38" s="783"/>
      <c r="J38" s="745" t="s">
        <v>1009</v>
      </c>
      <c r="K38" s="747" t="s">
        <v>1095</v>
      </c>
      <c r="L38" s="897"/>
      <c r="M38" s="500" t="s">
        <v>229</v>
      </c>
      <c r="N38" s="148">
        <v>1</v>
      </c>
      <c r="O38" s="256">
        <v>1</v>
      </c>
      <c r="P38" s="147">
        <v>1</v>
      </c>
      <c r="Q38" s="112"/>
      <c r="R38" s="147">
        <v>1</v>
      </c>
      <c r="S38" s="112"/>
      <c r="T38" s="147">
        <v>1</v>
      </c>
      <c r="U38" s="112"/>
      <c r="V38" s="147">
        <v>1</v>
      </c>
      <c r="W38" s="332"/>
      <c r="X38" s="180">
        <f t="shared" si="25"/>
        <v>0</v>
      </c>
      <c r="Y38" s="180">
        <f t="shared" si="26"/>
        <v>0</v>
      </c>
      <c r="Z38" s="180">
        <f t="shared" si="27"/>
        <v>0</v>
      </c>
      <c r="AA38" s="180">
        <f t="shared" si="28"/>
        <v>0</v>
      </c>
      <c r="AB38" s="180">
        <f t="shared" ref="AB38" si="35">IFERROR(AVERAGE(X38:AA38),"-")</f>
        <v>0</v>
      </c>
      <c r="AE38" s="99"/>
      <c r="AF38" s="99"/>
      <c r="AG38" s="99"/>
      <c r="AH38" s="99"/>
    </row>
    <row r="39" spans="1:34" ht="55.5" customHeight="1">
      <c r="A39" s="934" t="s">
        <v>332</v>
      </c>
      <c r="B39" s="935"/>
      <c r="C39" s="935"/>
      <c r="D39" s="935"/>
      <c r="E39" s="935"/>
      <c r="F39" s="935"/>
      <c r="G39" s="935"/>
      <c r="H39" s="935"/>
      <c r="I39" s="935"/>
      <c r="J39" s="935"/>
      <c r="K39" s="936"/>
      <c r="L39" s="181"/>
      <c r="M39" s="181"/>
      <c r="N39" s="181"/>
      <c r="O39" s="181"/>
      <c r="P39" s="181"/>
      <c r="Q39" s="181"/>
      <c r="R39" s="181"/>
      <c r="S39" s="181"/>
      <c r="T39" s="181"/>
      <c r="U39" s="181"/>
      <c r="V39" s="181"/>
      <c r="W39" s="181"/>
      <c r="X39" s="182"/>
      <c r="Y39" s="182"/>
      <c r="Z39" s="182"/>
      <c r="AA39" s="182"/>
      <c r="AB39" s="183">
        <f>AVERAGE(AB33:AB38)</f>
        <v>0</v>
      </c>
      <c r="AE39" s="99"/>
      <c r="AF39" s="99"/>
      <c r="AG39" s="99"/>
      <c r="AH39" s="99"/>
    </row>
  </sheetData>
  <mergeCells count="75">
    <mergeCell ref="AF2:AH2"/>
    <mergeCell ref="X31:AB31"/>
    <mergeCell ref="D20:D21"/>
    <mergeCell ref="E20:E21"/>
    <mergeCell ref="A39:K39"/>
    <mergeCell ref="F20:F21"/>
    <mergeCell ref="A18:A21"/>
    <mergeCell ref="B18:B21"/>
    <mergeCell ref="C18:C21"/>
    <mergeCell ref="D18:D19"/>
    <mergeCell ref="A22:A23"/>
    <mergeCell ref="B22:B23"/>
    <mergeCell ref="C22:C23"/>
    <mergeCell ref="N2:T2"/>
    <mergeCell ref="F2:F3"/>
    <mergeCell ref="G2:G3"/>
    <mergeCell ref="A1:D1"/>
    <mergeCell ref="J2:J3"/>
    <mergeCell ref="K2:K3"/>
    <mergeCell ref="C15:C16"/>
    <mergeCell ref="D15:D16"/>
    <mergeCell ref="E15:E16"/>
    <mergeCell ref="F15:F16"/>
    <mergeCell ref="G15:G16"/>
    <mergeCell ref="B4:B8"/>
    <mergeCell ref="A2:A3"/>
    <mergeCell ref="B2:B3"/>
    <mergeCell ref="C2:C3"/>
    <mergeCell ref="D2:D3"/>
    <mergeCell ref="H15:H16"/>
    <mergeCell ref="I15:I16"/>
    <mergeCell ref="E2:E3"/>
    <mergeCell ref="H2:H3"/>
    <mergeCell ref="I2:I3"/>
    <mergeCell ref="M2:M3"/>
    <mergeCell ref="L2:L21"/>
    <mergeCell ref="G20:G21"/>
    <mergeCell ref="H20:H21"/>
    <mergeCell ref="C4:C8"/>
    <mergeCell ref="D4:D8"/>
    <mergeCell ref="A9:A16"/>
    <mergeCell ref="B9:B16"/>
    <mergeCell ref="C9:C13"/>
    <mergeCell ref="D9:D13"/>
    <mergeCell ref="A4:A8"/>
    <mergeCell ref="C14:D14"/>
    <mergeCell ref="P31:V31"/>
    <mergeCell ref="A25:J25"/>
    <mergeCell ref="A26:J28"/>
    <mergeCell ref="A31:A32"/>
    <mergeCell ref="B31:B32"/>
    <mergeCell ref="C31:C32"/>
    <mergeCell ref="D31:D32"/>
    <mergeCell ref="E31:E32"/>
    <mergeCell ref="F31:F32"/>
    <mergeCell ref="G31:G32"/>
    <mergeCell ref="H31:H32"/>
    <mergeCell ref="I31:I32"/>
    <mergeCell ref="L31:L38"/>
    <mergeCell ref="V2:Z2"/>
    <mergeCell ref="A24:M24"/>
    <mergeCell ref="A33:A38"/>
    <mergeCell ref="B33:B38"/>
    <mergeCell ref="C33:C38"/>
    <mergeCell ref="D33:D38"/>
    <mergeCell ref="K31:K32"/>
    <mergeCell ref="J31:J32"/>
    <mergeCell ref="E33:E38"/>
    <mergeCell ref="F33:F38"/>
    <mergeCell ref="G33:G38"/>
    <mergeCell ref="H33:H38"/>
    <mergeCell ref="I33:I38"/>
    <mergeCell ref="M31:M32"/>
    <mergeCell ref="N31:N32"/>
    <mergeCell ref="O31:O32"/>
  </mergeCells>
  <conditionalFormatting sqref="Z20:Z23 V4:Z19 X33:AB38 V20:Y24">
    <cfRule type="cellIs" dxfId="2071" priority="388" operator="lessThan">
      <formula>0.6</formula>
    </cfRule>
    <cfRule type="cellIs" dxfId="2070" priority="389" operator="between">
      <formula>60%</formula>
      <formula>79%</formula>
    </cfRule>
    <cfRule type="cellIs" dxfId="2069" priority="390" operator="between">
      <formula>80%</formula>
      <formula>100%</formula>
    </cfRule>
  </conditionalFormatting>
  <hyperlinks>
    <hyperlink ref="A1:D1" location="Inicio!A1" display="INICIO"/>
  </hyperlinks>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sheetPr>
    <tabColor theme="2" tint="-0.499984740745262"/>
  </sheetPr>
  <dimension ref="A1:AG41"/>
  <sheetViews>
    <sheetView tabSelected="1" zoomScaleNormal="100" workbookViewId="0">
      <selection activeCell="A27" sqref="A27:J27"/>
    </sheetView>
  </sheetViews>
  <sheetFormatPr baseColWidth="10" defaultColWidth="11.44140625" defaultRowHeight="13.8"/>
  <cols>
    <col min="1" max="3" width="11.44140625" style="37"/>
    <col min="4" max="4" width="16.5546875" style="37" customWidth="1"/>
    <col min="5" max="5" width="20.33203125" style="37" customWidth="1"/>
    <col min="6" max="6" width="21" style="37" customWidth="1"/>
    <col min="7" max="7" width="11.44140625" style="37"/>
    <col min="8" max="8" width="18.5546875" style="37" customWidth="1"/>
    <col min="9" max="9" width="19.5546875" style="37" customWidth="1"/>
    <col min="10" max="10" width="21.88671875" style="37" customWidth="1"/>
    <col min="11" max="11" width="24.44140625" style="37" customWidth="1"/>
    <col min="12" max="12" width="21.44140625" style="37" customWidth="1"/>
    <col min="13" max="13" width="17.109375" style="37" customWidth="1"/>
    <col min="14" max="14" width="13.44140625" style="37" customWidth="1"/>
    <col min="15" max="15" width="15.6640625" style="37" customWidth="1"/>
    <col min="16" max="16" width="14.44140625" style="37" customWidth="1"/>
    <col min="17" max="17" width="11.5546875" style="37" customWidth="1"/>
    <col min="18" max="18" width="12.6640625" style="37" customWidth="1"/>
    <col min="19" max="19" width="16.33203125" style="37" customWidth="1"/>
    <col min="20" max="20" width="12.6640625" style="37" customWidth="1"/>
    <col min="21" max="21" width="18.44140625" style="37" customWidth="1"/>
    <col min="22" max="22" width="21.33203125" style="37" customWidth="1"/>
    <col min="23" max="23" width="20" style="37" customWidth="1"/>
    <col min="24" max="24" width="20.44140625" style="37" customWidth="1"/>
    <col min="25" max="25" width="19.88671875" style="37" customWidth="1"/>
    <col min="26" max="26" width="18.5546875" style="37" customWidth="1"/>
    <col min="27" max="27" width="14.33203125" style="37" customWidth="1"/>
    <col min="28" max="28" width="18" style="37" customWidth="1"/>
    <col min="29" max="29" width="83.33203125" style="37" customWidth="1"/>
    <col min="30" max="30" width="40.109375" style="37" customWidth="1"/>
    <col min="31" max="31" width="32.5546875" style="37" customWidth="1"/>
    <col min="32" max="32" width="24.44140625" style="37" customWidth="1"/>
    <col min="33" max="33" width="32" style="37" customWidth="1"/>
    <col min="34" max="16384" width="11.44140625" style="37"/>
  </cols>
  <sheetData>
    <row r="1" spans="1:33" ht="45" customHeight="1">
      <c r="A1" s="826" t="s">
        <v>479</v>
      </c>
      <c r="B1" s="866"/>
      <c r="C1" s="866"/>
      <c r="D1" s="866"/>
    </row>
    <row r="2" spans="1:33" ht="63.75" customHeight="1">
      <c r="A2" s="793" t="s">
        <v>670</v>
      </c>
      <c r="B2" s="793" t="s">
        <v>668</v>
      </c>
      <c r="C2" s="793" t="s">
        <v>667</v>
      </c>
      <c r="D2" s="793" t="s">
        <v>0</v>
      </c>
      <c r="E2" s="793" t="s">
        <v>666</v>
      </c>
      <c r="F2" s="793" t="s">
        <v>665</v>
      </c>
      <c r="G2" s="793" t="s">
        <v>1</v>
      </c>
      <c r="H2" s="793" t="s">
        <v>645</v>
      </c>
      <c r="I2" s="793" t="s">
        <v>125</v>
      </c>
      <c r="J2" s="793" t="s">
        <v>340</v>
      </c>
      <c r="K2" s="793" t="s">
        <v>1006</v>
      </c>
      <c r="L2" s="874" t="s">
        <v>432</v>
      </c>
      <c r="M2" s="793" t="s">
        <v>2</v>
      </c>
      <c r="N2" s="815" t="s">
        <v>3</v>
      </c>
      <c r="O2" s="816"/>
      <c r="P2" s="816"/>
      <c r="Q2" s="816"/>
      <c r="R2" s="816"/>
      <c r="S2" s="816"/>
      <c r="T2" s="817"/>
      <c r="U2" s="38"/>
      <c r="V2" s="818" t="s">
        <v>1007</v>
      </c>
      <c r="W2" s="819"/>
      <c r="X2" s="819"/>
      <c r="Y2" s="819"/>
      <c r="Z2" s="820"/>
      <c r="AD2" s="653" t="s">
        <v>1004</v>
      </c>
      <c r="AE2" s="844" t="s">
        <v>570</v>
      </c>
      <c r="AF2" s="845"/>
      <c r="AG2" s="846"/>
    </row>
    <row r="3" spans="1:33" ht="61.5" customHeight="1">
      <c r="A3" s="794"/>
      <c r="B3" s="794"/>
      <c r="C3" s="794"/>
      <c r="D3" s="794"/>
      <c r="E3" s="794"/>
      <c r="F3" s="794"/>
      <c r="G3" s="794"/>
      <c r="H3" s="794"/>
      <c r="I3" s="794"/>
      <c r="J3" s="794"/>
      <c r="K3" s="794"/>
      <c r="L3" s="874"/>
      <c r="M3" s="794"/>
      <c r="N3" s="38" t="s">
        <v>143</v>
      </c>
      <c r="O3" s="38" t="s">
        <v>145</v>
      </c>
      <c r="P3" s="38" t="s">
        <v>144</v>
      </c>
      <c r="Q3" s="38" t="s">
        <v>146</v>
      </c>
      <c r="R3" s="38" t="s">
        <v>147</v>
      </c>
      <c r="S3" s="38" t="s">
        <v>148</v>
      </c>
      <c r="T3" s="38" t="s">
        <v>149</v>
      </c>
      <c r="U3" s="38" t="s">
        <v>460</v>
      </c>
      <c r="V3" s="38" t="s">
        <v>459</v>
      </c>
      <c r="W3" s="38" t="s">
        <v>454</v>
      </c>
      <c r="X3" s="38" t="s">
        <v>455</v>
      </c>
      <c r="Y3" s="38" t="s">
        <v>456</v>
      </c>
      <c r="Z3" s="38" t="s">
        <v>457</v>
      </c>
      <c r="AD3" s="651" t="s">
        <v>1005</v>
      </c>
      <c r="AE3" s="650" t="s">
        <v>573</v>
      </c>
      <c r="AF3" s="571" t="s">
        <v>572</v>
      </c>
      <c r="AG3" s="571" t="s">
        <v>571</v>
      </c>
    </row>
    <row r="4" spans="1:33" ht="123.75" customHeight="1">
      <c r="A4" s="791" t="s">
        <v>973</v>
      </c>
      <c r="B4" s="870" t="s">
        <v>4</v>
      </c>
      <c r="C4" s="870" t="s">
        <v>5</v>
      </c>
      <c r="D4" s="870" t="s">
        <v>330</v>
      </c>
      <c r="E4" s="736" t="s">
        <v>7</v>
      </c>
      <c r="F4" s="484" t="s">
        <v>8</v>
      </c>
      <c r="G4" s="453">
        <v>0.95</v>
      </c>
      <c r="H4" s="457">
        <v>1</v>
      </c>
      <c r="I4" s="484" t="s">
        <v>634</v>
      </c>
      <c r="J4" s="477" t="s">
        <v>766</v>
      </c>
      <c r="K4" s="477" t="s">
        <v>921</v>
      </c>
      <c r="L4" s="874"/>
      <c r="M4" s="39" t="s">
        <v>129</v>
      </c>
      <c r="N4" s="84">
        <v>1</v>
      </c>
      <c r="O4" s="602"/>
      <c r="P4" s="84">
        <v>1</v>
      </c>
      <c r="Q4" s="602"/>
      <c r="R4" s="84">
        <v>1</v>
      </c>
      <c r="S4" s="602"/>
      <c r="T4" s="84">
        <v>1</v>
      </c>
      <c r="U4" s="614"/>
      <c r="V4" s="95">
        <f>IFERROR((O4*100%)/N4,"-")</f>
        <v>0</v>
      </c>
      <c r="W4" s="95">
        <f>IFERROR((Q4*100%)/P4,"-")</f>
        <v>0</v>
      </c>
      <c r="X4" s="95">
        <f>IFERROR((S4*100%)/R4,"-")</f>
        <v>0</v>
      </c>
      <c r="Y4" s="95">
        <f>IFERROR((U4*100%)/T4,"-")</f>
        <v>0</v>
      </c>
      <c r="Z4" s="95">
        <f>IFERROR(AVERAGE(V4:Y4),"-")</f>
        <v>0</v>
      </c>
      <c r="AD4" s="101"/>
      <c r="AE4" s="278"/>
      <c r="AF4" s="195"/>
      <c r="AG4" s="195"/>
    </row>
    <row r="5" spans="1:33" ht="97.5" customHeight="1">
      <c r="A5" s="792"/>
      <c r="B5" s="870"/>
      <c r="C5" s="870"/>
      <c r="D5" s="870"/>
      <c r="E5" s="736" t="s">
        <v>6</v>
      </c>
      <c r="F5" s="734" t="s">
        <v>764</v>
      </c>
      <c r="G5" s="453">
        <v>0.45</v>
      </c>
      <c r="H5" s="457">
        <v>0.8</v>
      </c>
      <c r="I5" s="734" t="s">
        <v>1046</v>
      </c>
      <c r="J5" s="733" t="s">
        <v>765</v>
      </c>
      <c r="K5" s="733" t="s">
        <v>763</v>
      </c>
      <c r="L5" s="874"/>
      <c r="M5" s="734" t="s">
        <v>129</v>
      </c>
      <c r="N5" s="84">
        <v>1</v>
      </c>
      <c r="O5" s="602"/>
      <c r="P5" s="84">
        <v>1</v>
      </c>
      <c r="Q5" s="602"/>
      <c r="R5" s="84">
        <v>1</v>
      </c>
      <c r="S5" s="602"/>
      <c r="T5" s="84">
        <v>1</v>
      </c>
      <c r="U5" s="614"/>
      <c r="V5" s="95">
        <f>IFERROR((O5*100%)/N5,"-")</f>
        <v>0</v>
      </c>
      <c r="W5" s="95">
        <f>IFERROR((Q5*100%)/P5,"-")</f>
        <v>0</v>
      </c>
      <c r="X5" s="95">
        <f>IFERROR((S5*100%)/R5,"-")</f>
        <v>0</v>
      </c>
      <c r="Y5" s="95">
        <f>IFERROR((U5*100%)/T5,"-")</f>
        <v>0</v>
      </c>
      <c r="Z5" s="95">
        <f>IFERROR(AVERAGE(V5:Y5),"-")</f>
        <v>0</v>
      </c>
      <c r="AD5" s="101"/>
      <c r="AE5" s="278"/>
      <c r="AF5" s="195"/>
      <c r="AG5" s="195"/>
    </row>
    <row r="6" spans="1:33" ht="122.25" customHeight="1">
      <c r="A6" s="792"/>
      <c r="B6" s="870"/>
      <c r="C6" s="870"/>
      <c r="D6" s="870"/>
      <c r="E6" s="484" t="s">
        <v>10</v>
      </c>
      <c r="F6" s="484" t="s">
        <v>11</v>
      </c>
      <c r="G6" s="453">
        <v>0.8</v>
      </c>
      <c r="H6" s="457">
        <v>0.9</v>
      </c>
      <c r="I6" s="484" t="s">
        <v>179</v>
      </c>
      <c r="J6" s="484" t="s">
        <v>770</v>
      </c>
      <c r="K6" s="484" t="s">
        <v>950</v>
      </c>
      <c r="L6" s="874"/>
      <c r="M6" s="39" t="s">
        <v>425</v>
      </c>
      <c r="N6" s="84">
        <v>1</v>
      </c>
      <c r="O6" s="602"/>
      <c r="P6" s="84">
        <v>1</v>
      </c>
      <c r="Q6" s="602"/>
      <c r="R6" s="84">
        <v>1</v>
      </c>
      <c r="S6" s="602"/>
      <c r="T6" s="84">
        <v>1</v>
      </c>
      <c r="U6" s="614"/>
      <c r="V6" s="95">
        <f t="shared" ref="V6:V26" si="0">IFERROR((O6*100%)/N6,"-")</f>
        <v>0</v>
      </c>
      <c r="W6" s="95">
        <f t="shared" ref="W6:W26" si="1">IFERROR((Q6*100%)/P6,"-")</f>
        <v>0</v>
      </c>
      <c r="X6" s="95">
        <f t="shared" ref="X6:X26" si="2">IFERROR((S6*100%)/R6,"-")</f>
        <v>0</v>
      </c>
      <c r="Y6" s="95">
        <f t="shared" ref="Y6:Y26" si="3">IFERROR((U6*100%)/T6,"-")</f>
        <v>0</v>
      </c>
      <c r="Z6" s="95">
        <f t="shared" ref="Z6:Z23" si="4">IFERROR(AVERAGE(V6:Y6),"-")</f>
        <v>0</v>
      </c>
      <c r="AD6" s="101"/>
      <c r="AE6" s="285"/>
      <c r="AF6" s="195"/>
      <c r="AG6" s="195"/>
    </row>
    <row r="7" spans="1:33" ht="85.5" customHeight="1">
      <c r="A7" s="792"/>
      <c r="B7" s="870"/>
      <c r="C7" s="870"/>
      <c r="D7" s="870"/>
      <c r="E7" s="485" t="s">
        <v>436</v>
      </c>
      <c r="F7" s="485" t="s">
        <v>17</v>
      </c>
      <c r="G7" s="483">
        <v>0.43</v>
      </c>
      <c r="H7" s="483">
        <v>0.6</v>
      </c>
      <c r="I7" s="485" t="s">
        <v>976</v>
      </c>
      <c r="J7" s="485" t="s">
        <v>901</v>
      </c>
      <c r="K7" s="485" t="s">
        <v>902</v>
      </c>
      <c r="L7" s="874"/>
      <c r="M7" s="334" t="s">
        <v>130</v>
      </c>
      <c r="N7" s="84">
        <v>1</v>
      </c>
      <c r="O7" s="602"/>
      <c r="P7" s="84">
        <v>1</v>
      </c>
      <c r="Q7" s="602"/>
      <c r="R7" s="84">
        <v>1</v>
      </c>
      <c r="S7" s="602"/>
      <c r="T7" s="84">
        <v>1</v>
      </c>
      <c r="U7" s="614"/>
      <c r="V7" s="95">
        <f t="shared" si="0"/>
        <v>0</v>
      </c>
      <c r="W7" s="95">
        <f t="shared" si="1"/>
        <v>0</v>
      </c>
      <c r="X7" s="95">
        <f t="shared" si="2"/>
        <v>0</v>
      </c>
      <c r="Y7" s="95">
        <f t="shared" si="3"/>
        <v>0</v>
      </c>
      <c r="Z7" s="95">
        <f t="shared" si="4"/>
        <v>0</v>
      </c>
      <c r="AD7" s="101"/>
      <c r="AE7" s="285"/>
      <c r="AF7" s="195"/>
      <c r="AG7" s="227"/>
    </row>
    <row r="8" spans="1:33" ht="119.25" customHeight="1">
      <c r="A8" s="792"/>
      <c r="B8" s="870"/>
      <c r="C8" s="870"/>
      <c r="D8" s="870"/>
      <c r="E8" s="484" t="s">
        <v>21</v>
      </c>
      <c r="F8" s="484" t="s">
        <v>22</v>
      </c>
      <c r="G8" s="48">
        <v>0.56000000000000005</v>
      </c>
      <c r="H8" s="457">
        <v>0.5</v>
      </c>
      <c r="I8" s="484" t="s">
        <v>182</v>
      </c>
      <c r="J8" s="484" t="s">
        <v>926</v>
      </c>
      <c r="K8" s="484" t="s">
        <v>925</v>
      </c>
      <c r="L8" s="874"/>
      <c r="M8" s="43" t="s">
        <v>130</v>
      </c>
      <c r="N8" s="84">
        <v>1</v>
      </c>
      <c r="O8" s="602"/>
      <c r="P8" s="84">
        <v>1</v>
      </c>
      <c r="Q8" s="602"/>
      <c r="R8" s="84">
        <v>1</v>
      </c>
      <c r="S8" s="602"/>
      <c r="T8" s="84">
        <v>1</v>
      </c>
      <c r="U8" s="614"/>
      <c r="V8" s="95">
        <f t="shared" si="0"/>
        <v>0</v>
      </c>
      <c r="W8" s="95">
        <f t="shared" si="1"/>
        <v>0</v>
      </c>
      <c r="X8" s="95">
        <f t="shared" si="2"/>
        <v>0</v>
      </c>
      <c r="Y8" s="95">
        <f t="shared" si="3"/>
        <v>0</v>
      </c>
      <c r="Z8" s="95">
        <f t="shared" si="4"/>
        <v>0</v>
      </c>
      <c r="AD8" s="101"/>
      <c r="AE8" s="285"/>
      <c r="AF8" s="195"/>
      <c r="AG8" s="227"/>
    </row>
    <row r="9" spans="1:33" ht="126" customHeight="1">
      <c r="A9" s="785" t="s">
        <v>31</v>
      </c>
      <c r="B9" s="865" t="s">
        <v>28</v>
      </c>
      <c r="C9" s="865" t="s">
        <v>29</v>
      </c>
      <c r="D9" s="865" t="s">
        <v>438</v>
      </c>
      <c r="E9" s="481" t="s">
        <v>30</v>
      </c>
      <c r="F9" s="494" t="s">
        <v>951</v>
      </c>
      <c r="G9" s="482">
        <v>1</v>
      </c>
      <c r="H9" s="490">
        <v>1</v>
      </c>
      <c r="I9" s="496" t="s">
        <v>153</v>
      </c>
      <c r="J9" s="496" t="s">
        <v>960</v>
      </c>
      <c r="K9" s="496" t="s">
        <v>979</v>
      </c>
      <c r="L9" s="874"/>
      <c r="M9" s="53" t="s">
        <v>129</v>
      </c>
      <c r="N9" s="85">
        <v>1</v>
      </c>
      <c r="O9" s="603"/>
      <c r="P9" s="85">
        <v>1</v>
      </c>
      <c r="Q9" s="603"/>
      <c r="R9" s="85">
        <v>1</v>
      </c>
      <c r="S9" s="603"/>
      <c r="T9" s="85">
        <v>1</v>
      </c>
      <c r="U9" s="615"/>
      <c r="V9" s="95">
        <f t="shared" si="0"/>
        <v>0</v>
      </c>
      <c r="W9" s="95">
        <f t="shared" si="1"/>
        <v>0</v>
      </c>
      <c r="X9" s="95">
        <f t="shared" si="2"/>
        <v>0</v>
      </c>
      <c r="Y9" s="95">
        <f t="shared" si="3"/>
        <v>0</v>
      </c>
      <c r="Z9" s="95">
        <f t="shared" si="4"/>
        <v>0</v>
      </c>
      <c r="AD9" s="101"/>
      <c r="AE9" s="285"/>
      <c r="AF9" s="195"/>
      <c r="AG9" s="195"/>
    </row>
    <row r="10" spans="1:33" ht="101.25" customHeight="1">
      <c r="A10" s="786"/>
      <c r="B10" s="865"/>
      <c r="C10" s="865"/>
      <c r="D10" s="865"/>
      <c r="E10" s="49" t="s">
        <v>35</v>
      </c>
      <c r="F10" s="50" t="s">
        <v>36</v>
      </c>
      <c r="G10" s="51">
        <v>0.5</v>
      </c>
      <c r="H10" s="52">
        <v>0.7</v>
      </c>
      <c r="I10" s="51" t="s">
        <v>187</v>
      </c>
      <c r="J10" s="53" t="s">
        <v>427</v>
      </c>
      <c r="K10" s="53" t="s">
        <v>187</v>
      </c>
      <c r="L10" s="874"/>
      <c r="M10" s="53" t="s">
        <v>129</v>
      </c>
      <c r="N10" s="86">
        <v>1</v>
      </c>
      <c r="O10" s="602"/>
      <c r="P10" s="86">
        <v>1</v>
      </c>
      <c r="Q10" s="602"/>
      <c r="R10" s="86">
        <v>1</v>
      </c>
      <c r="S10" s="602"/>
      <c r="T10" s="86">
        <v>1</v>
      </c>
      <c r="U10" s="614"/>
      <c r="V10" s="95">
        <f t="shared" si="0"/>
        <v>0</v>
      </c>
      <c r="W10" s="95">
        <f t="shared" si="1"/>
        <v>0</v>
      </c>
      <c r="X10" s="95">
        <f t="shared" si="2"/>
        <v>0</v>
      </c>
      <c r="Y10" s="95">
        <f t="shared" si="3"/>
        <v>0</v>
      </c>
      <c r="Z10" s="95">
        <f t="shared" si="4"/>
        <v>0</v>
      </c>
      <c r="AD10" s="101"/>
      <c r="AE10" s="285"/>
      <c r="AF10" s="195"/>
      <c r="AG10" s="195"/>
    </row>
    <row r="11" spans="1:33" ht="113.25" customHeight="1">
      <c r="A11" s="786"/>
      <c r="B11" s="865"/>
      <c r="C11" s="865"/>
      <c r="D11" s="865"/>
      <c r="E11" s="49" t="s">
        <v>37</v>
      </c>
      <c r="F11" s="50" t="s">
        <v>36</v>
      </c>
      <c r="G11" s="51">
        <v>0.6</v>
      </c>
      <c r="H11" s="52">
        <v>0.8</v>
      </c>
      <c r="I11" s="51" t="s">
        <v>188</v>
      </c>
      <c r="J11" s="53" t="s">
        <v>428</v>
      </c>
      <c r="K11" s="53" t="s">
        <v>188</v>
      </c>
      <c r="L11" s="874"/>
      <c r="M11" s="53" t="s">
        <v>129</v>
      </c>
      <c r="N11" s="86">
        <v>1</v>
      </c>
      <c r="O11" s="602"/>
      <c r="P11" s="86">
        <v>1</v>
      </c>
      <c r="Q11" s="602"/>
      <c r="R11" s="86">
        <v>1</v>
      </c>
      <c r="S11" s="602"/>
      <c r="T11" s="86">
        <v>1</v>
      </c>
      <c r="U11" s="614"/>
      <c r="V11" s="95">
        <f t="shared" si="0"/>
        <v>0</v>
      </c>
      <c r="W11" s="95">
        <f t="shared" si="1"/>
        <v>0</v>
      </c>
      <c r="X11" s="95">
        <f t="shared" si="2"/>
        <v>0</v>
      </c>
      <c r="Y11" s="95">
        <f t="shared" si="3"/>
        <v>0</v>
      </c>
      <c r="Z11" s="95">
        <f t="shared" si="4"/>
        <v>0</v>
      </c>
      <c r="AD11" s="101"/>
      <c r="AE11" s="285"/>
      <c r="AF11" s="195"/>
      <c r="AG11" s="227"/>
    </row>
    <row r="12" spans="1:33" ht="75" customHeight="1">
      <c r="A12" s="786"/>
      <c r="B12" s="865"/>
      <c r="C12" s="865"/>
      <c r="D12" s="865"/>
      <c r="E12" s="521" t="s">
        <v>38</v>
      </c>
      <c r="F12" s="527" t="s">
        <v>39</v>
      </c>
      <c r="G12" s="523">
        <v>0.7</v>
      </c>
      <c r="H12" s="522">
        <v>0.8</v>
      </c>
      <c r="I12" s="523" t="s">
        <v>189</v>
      </c>
      <c r="J12" s="529" t="s">
        <v>937</v>
      </c>
      <c r="K12" s="529" t="s">
        <v>938</v>
      </c>
      <c r="L12" s="874"/>
      <c r="M12" s="529" t="s">
        <v>129</v>
      </c>
      <c r="N12" s="86">
        <v>1</v>
      </c>
      <c r="O12" s="602"/>
      <c r="P12" s="86">
        <v>1</v>
      </c>
      <c r="Q12" s="602"/>
      <c r="R12" s="86">
        <v>1</v>
      </c>
      <c r="S12" s="602"/>
      <c r="T12" s="86">
        <v>1</v>
      </c>
      <c r="U12" s="614"/>
      <c r="V12" s="95">
        <f t="shared" ref="V12" si="5">IFERROR((O12*100%)/N12,"-")</f>
        <v>0</v>
      </c>
      <c r="W12" s="95">
        <f t="shared" ref="W12" si="6">IFERROR((Q12*100%)/P12,"-")</f>
        <v>0</v>
      </c>
      <c r="X12" s="95">
        <f t="shared" ref="X12" si="7">IFERROR((S12*100%)/R12,"-")</f>
        <v>0</v>
      </c>
      <c r="Y12" s="95">
        <f t="shared" ref="Y12" si="8">IFERROR((U12*100%)/T12,"-")</f>
        <v>0</v>
      </c>
      <c r="Z12" s="95">
        <f t="shared" ref="Z12" si="9">IFERROR(AVERAGE(V12:Y12),"-")</f>
        <v>0</v>
      </c>
      <c r="AD12" s="101"/>
      <c r="AE12" s="316"/>
      <c r="AF12" s="195"/>
      <c r="AG12" s="195"/>
    </row>
    <row r="13" spans="1:33" ht="105.75" customHeight="1">
      <c r="A13" s="786"/>
      <c r="B13" s="865"/>
      <c r="C13" s="865"/>
      <c r="D13" s="865"/>
      <c r="E13" s="49" t="s">
        <v>42</v>
      </c>
      <c r="F13" s="50" t="s">
        <v>43</v>
      </c>
      <c r="G13" s="51">
        <v>0.9</v>
      </c>
      <c r="H13" s="52">
        <v>0.9</v>
      </c>
      <c r="I13" s="51" t="s">
        <v>190</v>
      </c>
      <c r="J13" s="53" t="s">
        <v>45</v>
      </c>
      <c r="K13" s="53" t="s">
        <v>186</v>
      </c>
      <c r="L13" s="874"/>
      <c r="M13" s="51" t="s">
        <v>129</v>
      </c>
      <c r="N13" s="86">
        <v>0.9</v>
      </c>
      <c r="O13" s="602"/>
      <c r="P13" s="86">
        <v>0.9</v>
      </c>
      <c r="Q13" s="602"/>
      <c r="R13" s="86">
        <v>0.9</v>
      </c>
      <c r="S13" s="602"/>
      <c r="T13" s="86">
        <v>0.9</v>
      </c>
      <c r="U13" s="614"/>
      <c r="V13" s="95">
        <f t="shared" si="0"/>
        <v>0</v>
      </c>
      <c r="W13" s="95">
        <f t="shared" si="1"/>
        <v>0</v>
      </c>
      <c r="X13" s="95">
        <f t="shared" si="2"/>
        <v>0</v>
      </c>
      <c r="Y13" s="95">
        <f t="shared" si="3"/>
        <v>0</v>
      </c>
      <c r="Z13" s="95">
        <f t="shared" si="4"/>
        <v>0</v>
      </c>
      <c r="AD13" s="101"/>
      <c r="AE13" s="285"/>
      <c r="AF13" s="195"/>
      <c r="AG13" s="278"/>
    </row>
    <row r="14" spans="1:33" ht="81" customHeight="1">
      <c r="A14" s="786"/>
      <c r="B14" s="865"/>
      <c r="C14" s="891" t="s">
        <v>619</v>
      </c>
      <c r="D14" s="892"/>
      <c r="E14" s="346" t="s">
        <v>46</v>
      </c>
      <c r="F14" s="348" t="s">
        <v>17</v>
      </c>
      <c r="G14" s="348">
        <v>0.8</v>
      </c>
      <c r="H14" s="347">
        <v>0.9</v>
      </c>
      <c r="I14" s="348" t="s">
        <v>658</v>
      </c>
      <c r="J14" s="415" t="s">
        <v>536</v>
      </c>
      <c r="K14" s="415" t="s">
        <v>485</v>
      </c>
      <c r="L14" s="874"/>
      <c r="M14" s="51" t="s">
        <v>129</v>
      </c>
      <c r="N14" s="86">
        <v>1</v>
      </c>
      <c r="O14" s="602"/>
      <c r="P14" s="86">
        <v>1</v>
      </c>
      <c r="Q14" s="602"/>
      <c r="R14" s="86">
        <v>1</v>
      </c>
      <c r="S14" s="602"/>
      <c r="T14" s="86">
        <v>1</v>
      </c>
      <c r="U14" s="614"/>
      <c r="V14" s="95">
        <f t="shared" si="0"/>
        <v>0</v>
      </c>
      <c r="W14" s="95">
        <f t="shared" si="1"/>
        <v>0</v>
      </c>
      <c r="X14" s="95">
        <f t="shared" si="2"/>
        <v>0</v>
      </c>
      <c r="Y14" s="95">
        <f t="shared" si="3"/>
        <v>0</v>
      </c>
      <c r="Z14" s="95">
        <f t="shared" si="4"/>
        <v>0</v>
      </c>
      <c r="AD14" s="101"/>
      <c r="AE14" s="316"/>
      <c r="AF14" s="195"/>
      <c r="AG14" s="195"/>
    </row>
    <row r="15" spans="1:33" ht="63.75" customHeight="1">
      <c r="A15" s="786"/>
      <c r="B15" s="865"/>
      <c r="C15" s="194" t="s">
        <v>49</v>
      </c>
      <c r="D15" s="225" t="s">
        <v>320</v>
      </c>
      <c r="E15" s="865" t="s">
        <v>50</v>
      </c>
      <c r="F15" s="865" t="s">
        <v>51</v>
      </c>
      <c r="G15" s="880">
        <v>0.9</v>
      </c>
      <c r="H15" s="881">
        <v>0.9</v>
      </c>
      <c r="I15" s="834" t="s">
        <v>563</v>
      </c>
      <c r="J15" s="50" t="s">
        <v>52</v>
      </c>
      <c r="K15" s="53" t="s">
        <v>53</v>
      </c>
      <c r="L15" s="874"/>
      <c r="M15" s="53" t="s">
        <v>131</v>
      </c>
      <c r="N15" s="86">
        <v>1</v>
      </c>
      <c r="O15" s="602"/>
      <c r="P15" s="86">
        <v>0</v>
      </c>
      <c r="Q15" s="602"/>
      <c r="R15" s="86">
        <v>0</v>
      </c>
      <c r="S15" s="602"/>
      <c r="T15" s="86">
        <v>0</v>
      </c>
      <c r="U15" s="614"/>
      <c r="V15" s="95">
        <f t="shared" si="0"/>
        <v>0</v>
      </c>
      <c r="W15" s="95" t="str">
        <f t="shared" si="1"/>
        <v>-</v>
      </c>
      <c r="X15" s="95" t="str">
        <f t="shared" si="2"/>
        <v>-</v>
      </c>
      <c r="Y15" s="95" t="str">
        <f t="shared" si="3"/>
        <v>-</v>
      </c>
      <c r="Z15" s="95">
        <f t="shared" si="4"/>
        <v>0</v>
      </c>
      <c r="AD15" s="101"/>
      <c r="AE15" s="316"/>
      <c r="AF15" s="195"/>
      <c r="AG15" s="227"/>
    </row>
    <row r="16" spans="1:33" ht="57.75" customHeight="1">
      <c r="A16" s="786"/>
      <c r="B16" s="865"/>
      <c r="C16" s="549"/>
      <c r="D16" s="550"/>
      <c r="E16" s="865"/>
      <c r="F16" s="865"/>
      <c r="G16" s="880"/>
      <c r="H16" s="881"/>
      <c r="I16" s="835"/>
      <c r="J16" s="50" t="s">
        <v>542</v>
      </c>
      <c r="K16" s="53" t="s">
        <v>541</v>
      </c>
      <c r="L16" s="874"/>
      <c r="M16" s="53" t="s">
        <v>129</v>
      </c>
      <c r="N16" s="86">
        <v>0</v>
      </c>
      <c r="O16" s="602"/>
      <c r="P16" s="86">
        <v>0.75</v>
      </c>
      <c r="Q16" s="602"/>
      <c r="R16" s="86">
        <v>0.8</v>
      </c>
      <c r="S16" s="602"/>
      <c r="T16" s="86">
        <v>0.9</v>
      </c>
      <c r="U16" s="614"/>
      <c r="V16" s="95" t="str">
        <f t="shared" si="0"/>
        <v>-</v>
      </c>
      <c r="W16" s="95">
        <f t="shared" si="1"/>
        <v>0</v>
      </c>
      <c r="X16" s="95">
        <f t="shared" si="2"/>
        <v>0</v>
      </c>
      <c r="Y16" s="95">
        <f t="shared" si="3"/>
        <v>0</v>
      </c>
      <c r="Z16" s="95">
        <f t="shared" si="4"/>
        <v>0</v>
      </c>
      <c r="AD16" s="101"/>
      <c r="AE16" s="285"/>
      <c r="AF16" s="195"/>
      <c r="AG16" s="227"/>
    </row>
    <row r="17" spans="1:33" ht="165" customHeight="1">
      <c r="A17" s="446" t="s">
        <v>873</v>
      </c>
      <c r="B17" s="448" t="s">
        <v>440</v>
      </c>
      <c r="C17" s="448" t="s">
        <v>441</v>
      </c>
      <c r="D17" s="448" t="s">
        <v>442</v>
      </c>
      <c r="E17" s="448" t="s">
        <v>70</v>
      </c>
      <c r="F17" s="448" t="s">
        <v>446</v>
      </c>
      <c r="G17" s="124">
        <v>4.0000000000000001E-3</v>
      </c>
      <c r="H17" s="505">
        <v>5.0000000000000001E-3</v>
      </c>
      <c r="I17" s="547" t="s">
        <v>72</v>
      </c>
      <c r="J17" s="139" t="s">
        <v>205</v>
      </c>
      <c r="K17" s="136" t="s">
        <v>166</v>
      </c>
      <c r="L17" s="874"/>
      <c r="M17" s="124" t="s">
        <v>74</v>
      </c>
      <c r="N17" s="132">
        <v>5.0000000000000001E-3</v>
      </c>
      <c r="O17" s="624"/>
      <c r="P17" s="132">
        <v>5.0000000000000001E-3</v>
      </c>
      <c r="Q17" s="624"/>
      <c r="R17" s="132">
        <v>5.0000000000000001E-3</v>
      </c>
      <c r="S17" s="624"/>
      <c r="T17" s="132">
        <v>5.0000000000000001E-3</v>
      </c>
      <c r="U17" s="614"/>
      <c r="V17" s="95" t="str">
        <f>IF(O17,IF(O17&gt;=0.5%,100%,IF(AND(O17&gt;0.4%),79%,59%)),"-")</f>
        <v>-</v>
      </c>
      <c r="W17" s="95" t="str">
        <f>IF(Q17,IF(Q17&gt;=0.5%,100%,IF(AND(Q17&gt;0.4%),79%,59%)),"-")</f>
        <v>-</v>
      </c>
      <c r="X17" s="95" t="str">
        <f>IF(S17,IF(S17&gt;=0.5%,100%,IF(AND(S17&gt;0.4%),79%,59%)),"-")</f>
        <v>-</v>
      </c>
      <c r="Y17" s="95" t="str">
        <f>IF(U17,IF(U17&gt;=0.5%,100%,IF(AND(U17&gt;0.4%),79%,59%)),"-")</f>
        <v>-</v>
      </c>
      <c r="Z17" s="95" t="str">
        <f t="shared" si="4"/>
        <v>-</v>
      </c>
      <c r="AD17" s="101"/>
      <c r="AE17" s="285"/>
      <c r="AF17" s="195"/>
      <c r="AG17" s="195"/>
    </row>
    <row r="18" spans="1:33" ht="128.25" customHeight="1">
      <c r="A18" s="791" t="s">
        <v>127</v>
      </c>
      <c r="B18" s="832" t="s">
        <v>78</v>
      </c>
      <c r="C18" s="832" t="s">
        <v>79</v>
      </c>
      <c r="D18" s="860" t="s">
        <v>318</v>
      </c>
      <c r="E18" s="860" t="s">
        <v>91</v>
      </c>
      <c r="F18" s="832" t="s">
        <v>92</v>
      </c>
      <c r="G18" s="824">
        <v>0.3</v>
      </c>
      <c r="H18" s="830">
        <v>0.7</v>
      </c>
      <c r="I18" s="882" t="s">
        <v>429</v>
      </c>
      <c r="J18" s="462" t="s">
        <v>93</v>
      </c>
      <c r="K18" s="462" t="s">
        <v>170</v>
      </c>
      <c r="L18" s="874"/>
      <c r="M18" s="172" t="s">
        <v>94</v>
      </c>
      <c r="N18" s="189">
        <v>0</v>
      </c>
      <c r="O18" s="623"/>
      <c r="P18" s="189">
        <v>1</v>
      </c>
      <c r="Q18" s="623"/>
      <c r="R18" s="189">
        <v>0</v>
      </c>
      <c r="S18" s="623"/>
      <c r="T18" s="189">
        <v>0</v>
      </c>
      <c r="U18" s="656"/>
      <c r="V18" s="95" t="str">
        <f t="shared" si="0"/>
        <v>-</v>
      </c>
      <c r="W18" s="95">
        <f t="shared" si="1"/>
        <v>0</v>
      </c>
      <c r="X18" s="95" t="str">
        <f t="shared" si="2"/>
        <v>-</v>
      </c>
      <c r="Y18" s="95" t="str">
        <f t="shared" si="3"/>
        <v>-</v>
      </c>
      <c r="Z18" s="95">
        <f t="shared" si="4"/>
        <v>0</v>
      </c>
      <c r="AD18" s="101"/>
      <c r="AE18" s="285"/>
      <c r="AF18" s="195"/>
      <c r="AG18" s="195"/>
    </row>
    <row r="19" spans="1:33" ht="84.75" customHeight="1">
      <c r="A19" s="792"/>
      <c r="B19" s="937"/>
      <c r="C19" s="937"/>
      <c r="D19" s="860"/>
      <c r="E19" s="860"/>
      <c r="F19" s="937"/>
      <c r="G19" s="941"/>
      <c r="H19" s="940"/>
      <c r="I19" s="883"/>
      <c r="J19" s="384" t="s">
        <v>777</v>
      </c>
      <c r="K19" s="172" t="s">
        <v>171</v>
      </c>
      <c r="L19" s="874"/>
      <c r="M19" s="172" t="s">
        <v>94</v>
      </c>
      <c r="N19" s="177">
        <v>1</v>
      </c>
      <c r="O19" s="610"/>
      <c r="P19" s="177">
        <v>1</v>
      </c>
      <c r="Q19" s="610"/>
      <c r="R19" s="177">
        <v>1</v>
      </c>
      <c r="S19" s="610"/>
      <c r="T19" s="177">
        <v>1</v>
      </c>
      <c r="U19" s="613"/>
      <c r="V19" s="95">
        <f t="shared" si="0"/>
        <v>0</v>
      </c>
      <c r="W19" s="95">
        <f t="shared" si="1"/>
        <v>0</v>
      </c>
      <c r="X19" s="95">
        <f t="shared" si="2"/>
        <v>0</v>
      </c>
      <c r="Y19" s="95">
        <f t="shared" si="3"/>
        <v>0</v>
      </c>
      <c r="Z19" s="95">
        <f t="shared" si="4"/>
        <v>0</v>
      </c>
      <c r="AD19" s="101"/>
      <c r="AE19" s="647"/>
      <c r="AF19" s="195"/>
      <c r="AG19" s="227"/>
    </row>
    <row r="20" spans="1:33" ht="102" customHeight="1">
      <c r="A20" s="792"/>
      <c r="B20" s="937"/>
      <c r="C20" s="937"/>
      <c r="D20" s="860"/>
      <c r="E20" s="860"/>
      <c r="F20" s="833"/>
      <c r="G20" s="825"/>
      <c r="H20" s="831"/>
      <c r="I20" s="884"/>
      <c r="J20" s="64" t="s">
        <v>172</v>
      </c>
      <c r="K20" s="64" t="s">
        <v>195</v>
      </c>
      <c r="L20" s="874"/>
      <c r="M20" s="64" t="s">
        <v>130</v>
      </c>
      <c r="N20" s="92">
        <v>0</v>
      </c>
      <c r="O20" s="602"/>
      <c r="P20" s="92" t="s">
        <v>903</v>
      </c>
      <c r="Q20" s="602"/>
      <c r="R20" s="92">
        <v>0</v>
      </c>
      <c r="S20" s="602"/>
      <c r="T20" s="92" t="s">
        <v>903</v>
      </c>
      <c r="U20" s="655"/>
      <c r="V20" s="95" t="str">
        <f>IF(O20,IF(O20&gt;=90%,100%,59%),"-")</f>
        <v>-</v>
      </c>
      <c r="W20" s="95" t="str">
        <f>IF(Q20,IF(Q20&gt;=90%,100%,59%),"-")</f>
        <v>-</v>
      </c>
      <c r="X20" s="95" t="str">
        <f>IF(S20,IF(S20&gt;=90%,100%,59%),"-")</f>
        <v>-</v>
      </c>
      <c r="Y20" s="95" t="str">
        <f>IF(U20,IF(U20&gt;=90%,100%,59%),"-")</f>
        <v>-</v>
      </c>
      <c r="Z20" s="95" t="str">
        <f t="shared" si="4"/>
        <v>-</v>
      </c>
      <c r="AD20" s="101"/>
      <c r="AE20" s="647"/>
      <c r="AF20" s="195"/>
      <c r="AG20" s="227"/>
    </row>
    <row r="21" spans="1:33" ht="69.75" customHeight="1">
      <c r="A21" s="792"/>
      <c r="B21" s="937"/>
      <c r="C21" s="937"/>
      <c r="D21" s="860" t="s">
        <v>929</v>
      </c>
      <c r="E21" s="860" t="s">
        <v>1019</v>
      </c>
      <c r="F21" s="882" t="s">
        <v>85</v>
      </c>
      <c r="G21" s="824">
        <v>0.25</v>
      </c>
      <c r="H21" s="824">
        <v>0.5</v>
      </c>
      <c r="I21" s="882" t="s">
        <v>85</v>
      </c>
      <c r="J21" s="64" t="s">
        <v>1020</v>
      </c>
      <c r="K21" s="64" t="s">
        <v>932</v>
      </c>
      <c r="L21" s="874"/>
      <c r="M21" s="694" t="s">
        <v>94</v>
      </c>
      <c r="N21" s="177">
        <v>0</v>
      </c>
      <c r="O21" s="610"/>
      <c r="P21" s="177">
        <v>1</v>
      </c>
      <c r="Q21" s="610"/>
      <c r="R21" s="177">
        <v>0</v>
      </c>
      <c r="S21" s="610"/>
      <c r="T21" s="177">
        <v>0</v>
      </c>
      <c r="U21" s="655"/>
      <c r="V21" s="95" t="str">
        <f t="shared" ref="V21:V22" si="10">IF(O21,IF(O21&gt;=90%,100%,59%),"-")</f>
        <v>-</v>
      </c>
      <c r="W21" s="95" t="str">
        <f t="shared" ref="W21:W22" si="11">IF(Q21,IF(Q21&gt;=90%,100%,59%),"-")</f>
        <v>-</v>
      </c>
      <c r="X21" s="95" t="str">
        <f t="shared" ref="X21:X22" si="12">IF(S21,IF(S21&gt;=90%,100%,59%),"-")</f>
        <v>-</v>
      </c>
      <c r="Y21" s="95" t="str">
        <f t="shared" ref="Y21:Y22" si="13">IF(U21,IF(U21&gt;=90%,100%,59%),"-")</f>
        <v>-</v>
      </c>
      <c r="Z21" s="95" t="str">
        <f t="shared" ref="Z21:Z22" si="14">IFERROR(AVERAGE(V21:Y21),"-")</f>
        <v>-</v>
      </c>
      <c r="AD21" s="101"/>
      <c r="AE21" s="647"/>
      <c r="AF21" s="195"/>
      <c r="AG21" s="227"/>
    </row>
    <row r="22" spans="1:33" ht="69.75" customHeight="1">
      <c r="A22" s="792"/>
      <c r="B22" s="937"/>
      <c r="C22" s="937"/>
      <c r="D22" s="860"/>
      <c r="E22" s="860"/>
      <c r="F22" s="884"/>
      <c r="G22" s="825"/>
      <c r="H22" s="825"/>
      <c r="I22" s="884"/>
      <c r="J22" s="64" t="s">
        <v>83</v>
      </c>
      <c r="K22" s="64" t="s">
        <v>978</v>
      </c>
      <c r="L22" s="874"/>
      <c r="M22" s="694" t="s">
        <v>94</v>
      </c>
      <c r="N22" s="177">
        <v>0</v>
      </c>
      <c r="O22" s="610"/>
      <c r="P22" s="177">
        <v>1</v>
      </c>
      <c r="Q22" s="610"/>
      <c r="R22" s="177">
        <v>1</v>
      </c>
      <c r="S22" s="610"/>
      <c r="T22" s="177">
        <v>1</v>
      </c>
      <c r="U22" s="655"/>
      <c r="V22" s="95" t="str">
        <f t="shared" si="10"/>
        <v>-</v>
      </c>
      <c r="W22" s="95" t="str">
        <f t="shared" si="11"/>
        <v>-</v>
      </c>
      <c r="X22" s="95" t="str">
        <f t="shared" si="12"/>
        <v>-</v>
      </c>
      <c r="Y22" s="95" t="str">
        <f t="shared" si="13"/>
        <v>-</v>
      </c>
      <c r="Z22" s="95" t="str">
        <f t="shared" si="14"/>
        <v>-</v>
      </c>
      <c r="AD22" s="101"/>
      <c r="AE22" s="647"/>
      <c r="AF22" s="195"/>
      <c r="AG22" s="227"/>
    </row>
    <row r="23" spans="1:33" ht="93" customHeight="1">
      <c r="A23" s="792"/>
      <c r="B23" s="937"/>
      <c r="C23" s="833"/>
      <c r="D23" s="698" t="s">
        <v>90</v>
      </c>
      <c r="E23" s="698" t="s">
        <v>91</v>
      </c>
      <c r="F23" s="172" t="s">
        <v>95</v>
      </c>
      <c r="G23" s="184">
        <v>0.3</v>
      </c>
      <c r="H23" s="185">
        <v>0.7</v>
      </c>
      <c r="I23" s="172" t="s">
        <v>201</v>
      </c>
      <c r="J23" s="172" t="s">
        <v>202</v>
      </c>
      <c r="K23" s="172" t="s">
        <v>430</v>
      </c>
      <c r="L23" s="874"/>
      <c r="M23" s="172" t="s">
        <v>130</v>
      </c>
      <c r="N23" s="177">
        <v>0</v>
      </c>
      <c r="O23" s="610"/>
      <c r="P23" s="177">
        <v>0.8</v>
      </c>
      <c r="Q23" s="610"/>
      <c r="R23" s="177">
        <v>0.8</v>
      </c>
      <c r="S23" s="610"/>
      <c r="T23" s="177">
        <v>0.8</v>
      </c>
      <c r="U23" s="614"/>
      <c r="V23" s="95" t="str">
        <f t="shared" si="0"/>
        <v>-</v>
      </c>
      <c r="W23" s="95">
        <f t="shared" si="1"/>
        <v>0</v>
      </c>
      <c r="X23" s="95">
        <f t="shared" si="2"/>
        <v>0</v>
      </c>
      <c r="Y23" s="95">
        <f t="shared" si="3"/>
        <v>0</v>
      </c>
      <c r="Z23" s="95">
        <f t="shared" si="4"/>
        <v>0</v>
      </c>
      <c r="AD23" s="101"/>
      <c r="AE23" s="647"/>
      <c r="AF23" s="195"/>
      <c r="AG23" s="227"/>
    </row>
    <row r="24" spans="1:33" ht="93" customHeight="1">
      <c r="A24" s="791" t="s">
        <v>128</v>
      </c>
      <c r="B24" s="847" t="s">
        <v>97</v>
      </c>
      <c r="C24" s="847" t="s">
        <v>445</v>
      </c>
      <c r="D24" s="495" t="s">
        <v>99</v>
      </c>
      <c r="E24" s="495" t="s">
        <v>100</v>
      </c>
      <c r="F24" s="502" t="s">
        <v>101</v>
      </c>
      <c r="G24" s="503">
        <v>0.7</v>
      </c>
      <c r="H24" s="504">
        <v>0.8</v>
      </c>
      <c r="I24" s="501" t="s">
        <v>173</v>
      </c>
      <c r="J24" s="499" t="s">
        <v>908</v>
      </c>
      <c r="K24" s="499" t="s">
        <v>790</v>
      </c>
      <c r="L24" s="548"/>
      <c r="M24" s="493" t="s">
        <v>130</v>
      </c>
      <c r="N24" s="696">
        <v>0</v>
      </c>
      <c r="O24" s="654"/>
      <c r="P24" s="696">
        <v>0</v>
      </c>
      <c r="Q24" s="654"/>
      <c r="R24" s="498">
        <v>0</v>
      </c>
      <c r="S24" s="654"/>
      <c r="T24" s="498">
        <v>1</v>
      </c>
      <c r="U24" s="654"/>
      <c r="V24" s="95" t="str">
        <f t="shared" ref="V24:V25" si="15">IFERROR((O24*100%)/N24,"-")</f>
        <v>-</v>
      </c>
      <c r="W24" s="95" t="str">
        <f t="shared" ref="W24:W25" si="16">IFERROR((Q24*100%)/P24,"-")</f>
        <v>-</v>
      </c>
      <c r="X24" s="95" t="str">
        <f t="shared" ref="X24:X25" si="17">IFERROR((S24*100%)/R24,"-")</f>
        <v>-</v>
      </c>
      <c r="Y24" s="95">
        <f t="shared" ref="Y24:Y25" si="18">IFERROR((U24*100%)/T24,"-")</f>
        <v>0</v>
      </c>
      <c r="Z24" s="95">
        <f t="shared" ref="Z24:Z25" si="19">IFERROR(AVERAGE(V24:Y24),"-")</f>
        <v>0</v>
      </c>
      <c r="AD24" s="101"/>
      <c r="AE24" s="647"/>
      <c r="AF24" s="195"/>
      <c r="AG24" s="227"/>
    </row>
    <row r="25" spans="1:33" ht="93" customHeight="1">
      <c r="A25" s="809"/>
      <c r="B25" s="848"/>
      <c r="C25" s="848"/>
      <c r="D25" s="495" t="s">
        <v>954</v>
      </c>
      <c r="E25" s="502" t="s">
        <v>956</v>
      </c>
      <c r="F25" s="502" t="s">
        <v>957</v>
      </c>
      <c r="G25" s="503">
        <v>0.8</v>
      </c>
      <c r="H25" s="503" t="s">
        <v>955</v>
      </c>
      <c r="I25" s="502" t="s">
        <v>957</v>
      </c>
      <c r="J25" s="499" t="s">
        <v>958</v>
      </c>
      <c r="K25" s="499" t="s">
        <v>959</v>
      </c>
      <c r="L25" s="548"/>
      <c r="M25" s="493" t="s">
        <v>130</v>
      </c>
      <c r="N25" s="498">
        <v>1</v>
      </c>
      <c r="O25" s="654"/>
      <c r="P25" s="498">
        <v>1</v>
      </c>
      <c r="Q25" s="654"/>
      <c r="R25" s="498">
        <v>1</v>
      </c>
      <c r="S25" s="654"/>
      <c r="T25" s="498">
        <v>1</v>
      </c>
      <c r="U25" s="654"/>
      <c r="V25" s="95">
        <f t="shared" si="15"/>
        <v>0</v>
      </c>
      <c r="W25" s="95">
        <f t="shared" si="16"/>
        <v>0</v>
      </c>
      <c r="X25" s="95">
        <f t="shared" si="17"/>
        <v>0</v>
      </c>
      <c r="Y25" s="95">
        <f t="shared" si="18"/>
        <v>0</v>
      </c>
      <c r="Z25" s="95">
        <f t="shared" si="19"/>
        <v>0</v>
      </c>
      <c r="AD25" s="101"/>
      <c r="AE25" s="285"/>
      <c r="AF25" s="195"/>
      <c r="AG25" s="227"/>
    </row>
    <row r="26" spans="1:33" ht="45.6" customHeight="1">
      <c r="A26" s="885" t="s">
        <v>332</v>
      </c>
      <c r="B26" s="886"/>
      <c r="C26" s="886"/>
      <c r="D26" s="886"/>
      <c r="E26" s="886"/>
      <c r="F26" s="886"/>
      <c r="G26" s="886"/>
      <c r="H26" s="886"/>
      <c r="I26" s="886"/>
      <c r="J26" s="886"/>
      <c r="K26" s="886"/>
      <c r="L26" s="886"/>
      <c r="M26" s="887"/>
      <c r="N26" s="71"/>
      <c r="O26" s="71"/>
      <c r="P26" s="71"/>
      <c r="Q26" s="71"/>
      <c r="R26" s="71"/>
      <c r="S26" s="71"/>
      <c r="T26" s="71"/>
      <c r="U26" s="71"/>
      <c r="V26" s="40" t="str">
        <f t="shared" si="0"/>
        <v>-</v>
      </c>
      <c r="W26" s="40" t="str">
        <f t="shared" si="1"/>
        <v>-</v>
      </c>
      <c r="X26" s="40" t="str">
        <f t="shared" si="2"/>
        <v>-</v>
      </c>
      <c r="Y26" s="40" t="str">
        <f t="shared" si="3"/>
        <v>-</v>
      </c>
      <c r="Z26" s="127">
        <f>AVERAGE(Z4:Z25)</f>
        <v>0</v>
      </c>
      <c r="AD26" s="101"/>
      <c r="AE26" s="647"/>
      <c r="AF26" s="195"/>
      <c r="AG26" s="227"/>
    </row>
    <row r="27" spans="1:33">
      <c r="A27" s="938" t="s">
        <v>209</v>
      </c>
      <c r="B27" s="938"/>
      <c r="C27" s="938"/>
      <c r="D27" s="938"/>
      <c r="E27" s="938"/>
      <c r="F27" s="938"/>
      <c r="G27" s="938"/>
      <c r="H27" s="938"/>
      <c r="I27" s="938"/>
      <c r="J27" s="938"/>
      <c r="AD27" s="101"/>
      <c r="AE27" s="285"/>
      <c r="AF27" s="195"/>
      <c r="AG27" s="227"/>
    </row>
    <row r="28" spans="1:33">
      <c r="A28" s="939" t="s">
        <v>250</v>
      </c>
      <c r="B28" s="939"/>
      <c r="C28" s="939"/>
      <c r="D28" s="939"/>
      <c r="E28" s="939"/>
      <c r="F28" s="939"/>
      <c r="G28" s="939"/>
      <c r="H28" s="939"/>
      <c r="I28" s="939"/>
      <c r="J28" s="939"/>
      <c r="AD28" s="101"/>
      <c r="AE28" s="285"/>
      <c r="AF28" s="195"/>
      <c r="AG28" s="227"/>
    </row>
    <row r="29" spans="1:33">
      <c r="A29" s="939"/>
      <c r="B29" s="939"/>
      <c r="C29" s="939"/>
      <c r="D29" s="939"/>
      <c r="E29" s="939"/>
      <c r="F29" s="939"/>
      <c r="G29" s="939"/>
      <c r="H29" s="939"/>
      <c r="I29" s="939"/>
      <c r="J29" s="939"/>
      <c r="AD29" s="101"/>
      <c r="AE29" s="647"/>
      <c r="AF29" s="195"/>
      <c r="AG29" s="227"/>
    </row>
    <row r="30" spans="1:33">
      <c r="A30" s="939"/>
      <c r="B30" s="939"/>
      <c r="C30" s="939"/>
      <c r="D30" s="939"/>
      <c r="E30" s="939"/>
      <c r="F30" s="939"/>
      <c r="G30" s="939"/>
      <c r="H30" s="939"/>
      <c r="I30" s="939"/>
      <c r="J30" s="939"/>
      <c r="AD30" s="101"/>
      <c r="AE30" s="647"/>
      <c r="AF30" s="195"/>
      <c r="AG30" s="227"/>
    </row>
    <row r="31" spans="1:33">
      <c r="AD31" s="101"/>
      <c r="AE31" s="285"/>
      <c r="AF31" s="195"/>
      <c r="AG31" s="227"/>
    </row>
    <row r="32" spans="1:33" ht="54.75" customHeight="1">
      <c r="A32" s="853" t="s">
        <v>670</v>
      </c>
      <c r="B32" s="853" t="s">
        <v>669</v>
      </c>
      <c r="C32" s="853" t="s">
        <v>340</v>
      </c>
      <c r="D32" s="853" t="s">
        <v>0</v>
      </c>
      <c r="E32" s="853" t="s">
        <v>666</v>
      </c>
      <c r="F32" s="853" t="s">
        <v>652</v>
      </c>
      <c r="G32" s="853" t="s">
        <v>1</v>
      </c>
      <c r="H32" s="853" t="s">
        <v>645</v>
      </c>
      <c r="I32" s="853" t="s">
        <v>125</v>
      </c>
      <c r="J32" s="853" t="s">
        <v>812</v>
      </c>
      <c r="K32" s="853" t="s">
        <v>904</v>
      </c>
      <c r="L32" s="913" t="s">
        <v>432</v>
      </c>
      <c r="M32" s="853" t="s">
        <v>2</v>
      </c>
      <c r="N32" s="853" t="s">
        <v>210</v>
      </c>
      <c r="O32" s="853" t="s">
        <v>645</v>
      </c>
      <c r="P32" s="877" t="s">
        <v>3</v>
      </c>
      <c r="Q32" s="877"/>
      <c r="R32" s="877"/>
      <c r="S32" s="877"/>
      <c r="T32" s="877"/>
      <c r="U32" s="877"/>
      <c r="V32" s="877"/>
      <c r="W32" s="143"/>
      <c r="X32" s="818" t="s">
        <v>1007</v>
      </c>
      <c r="Y32" s="819"/>
      <c r="Z32" s="819"/>
      <c r="AA32" s="819"/>
      <c r="AB32" s="820"/>
      <c r="AD32" s="101"/>
      <c r="AE32" s="647"/>
      <c r="AF32" s="195"/>
      <c r="AG32" s="227"/>
    </row>
    <row r="33" spans="1:33" ht="63.75" customHeight="1">
      <c r="A33" s="853"/>
      <c r="B33" s="853"/>
      <c r="C33" s="853"/>
      <c r="D33" s="853"/>
      <c r="E33" s="853"/>
      <c r="F33" s="853"/>
      <c r="G33" s="853"/>
      <c r="H33" s="853"/>
      <c r="I33" s="853"/>
      <c r="J33" s="853"/>
      <c r="K33" s="853"/>
      <c r="L33" s="897"/>
      <c r="M33" s="853"/>
      <c r="N33" s="853"/>
      <c r="O33" s="853"/>
      <c r="P33" s="38" t="s">
        <v>143</v>
      </c>
      <c r="Q33" s="38" t="s">
        <v>145</v>
      </c>
      <c r="R33" s="38" t="s">
        <v>144</v>
      </c>
      <c r="S33" s="38" t="s">
        <v>146</v>
      </c>
      <c r="T33" s="38" t="s">
        <v>147</v>
      </c>
      <c r="U33" s="38" t="s">
        <v>148</v>
      </c>
      <c r="V33" s="38" t="s">
        <v>149</v>
      </c>
      <c r="W33" s="38" t="s">
        <v>150</v>
      </c>
      <c r="X33" s="38" t="s">
        <v>458</v>
      </c>
      <c r="Y33" s="38" t="s">
        <v>454</v>
      </c>
      <c r="Z33" s="38" t="s">
        <v>455</v>
      </c>
      <c r="AA33" s="38" t="s">
        <v>456</v>
      </c>
      <c r="AB33" s="38" t="s">
        <v>457</v>
      </c>
      <c r="AD33" s="99"/>
      <c r="AE33" s="99"/>
      <c r="AF33" s="99"/>
      <c r="AG33" s="99"/>
    </row>
    <row r="34" spans="1:33" ht="102" customHeight="1">
      <c r="A34" s="857" t="s">
        <v>127</v>
      </c>
      <c r="B34" s="855" t="s">
        <v>78</v>
      </c>
      <c r="C34" s="855" t="s">
        <v>79</v>
      </c>
      <c r="D34" s="855" t="s">
        <v>253</v>
      </c>
      <c r="E34" s="855" t="s">
        <v>91</v>
      </c>
      <c r="F34" s="855" t="s">
        <v>92</v>
      </c>
      <c r="G34" s="856">
        <v>0.3</v>
      </c>
      <c r="H34" s="856">
        <v>0.7</v>
      </c>
      <c r="I34" s="856" t="s">
        <v>252</v>
      </c>
      <c r="J34" s="385" t="s">
        <v>778</v>
      </c>
      <c r="K34" s="385" t="s">
        <v>782</v>
      </c>
      <c r="L34" s="897"/>
      <c r="M34" s="173" t="s">
        <v>94</v>
      </c>
      <c r="N34" s="190">
        <v>0.65</v>
      </c>
      <c r="O34" s="190">
        <v>0.9</v>
      </c>
      <c r="P34" s="190">
        <v>0.9</v>
      </c>
      <c r="Q34" s="191"/>
      <c r="R34" s="190">
        <v>0.9</v>
      </c>
      <c r="S34" s="191"/>
      <c r="T34" s="190">
        <v>0.9</v>
      </c>
      <c r="U34" s="191"/>
      <c r="V34" s="190">
        <v>0.9</v>
      </c>
      <c r="W34" s="78"/>
      <c r="X34" s="95">
        <f t="shared" ref="X34:X39" si="20">IFERROR((Q34*100%)/P34,"-")</f>
        <v>0</v>
      </c>
      <c r="Y34" s="95">
        <f t="shared" ref="Y34:Y39" si="21">IFERROR((S34*100%)/R34,"-")</f>
        <v>0</v>
      </c>
      <c r="Z34" s="95">
        <f t="shared" ref="Z34:Z39" si="22">IFERROR((U34*100%)/T34,"-")</f>
        <v>0</v>
      </c>
      <c r="AA34" s="95">
        <f t="shared" ref="AA34:AA39" si="23">IFERROR((W34*100%)/V34,"-")</f>
        <v>0</v>
      </c>
      <c r="AB34" s="95">
        <f>IFERROR(AVERAGE(X34:AA34),"-")</f>
        <v>0</v>
      </c>
      <c r="AD34" s="100"/>
      <c r="AE34" s="99"/>
      <c r="AF34" s="99"/>
      <c r="AG34" s="99"/>
    </row>
    <row r="35" spans="1:33" ht="52.8">
      <c r="A35" s="857"/>
      <c r="B35" s="855"/>
      <c r="C35" s="855"/>
      <c r="D35" s="855"/>
      <c r="E35" s="855"/>
      <c r="F35" s="855"/>
      <c r="G35" s="856"/>
      <c r="H35" s="856"/>
      <c r="I35" s="856"/>
      <c r="J35" s="385" t="s">
        <v>781</v>
      </c>
      <c r="K35" s="385" t="s">
        <v>786</v>
      </c>
      <c r="L35" s="897"/>
      <c r="M35" s="173" t="s">
        <v>94</v>
      </c>
      <c r="N35" s="148">
        <v>0.86</v>
      </c>
      <c r="O35" s="174">
        <v>0.9</v>
      </c>
      <c r="P35" s="190">
        <v>1</v>
      </c>
      <c r="Q35" s="191"/>
      <c r="R35" s="190">
        <v>1</v>
      </c>
      <c r="S35" s="191"/>
      <c r="T35" s="190">
        <v>1</v>
      </c>
      <c r="U35" s="191"/>
      <c r="V35" s="190">
        <v>1</v>
      </c>
      <c r="W35" s="78"/>
      <c r="X35" s="95">
        <f t="shared" si="20"/>
        <v>0</v>
      </c>
      <c r="Y35" s="95">
        <f t="shared" si="21"/>
        <v>0</v>
      </c>
      <c r="Z35" s="95">
        <f t="shared" si="22"/>
        <v>0</v>
      </c>
      <c r="AA35" s="95">
        <f t="shared" si="23"/>
        <v>0</v>
      </c>
      <c r="AB35" s="95">
        <f t="shared" ref="AB35:AB38" si="24">IFERROR(AVERAGE(X35:AA35),"-")</f>
        <v>0</v>
      </c>
      <c r="AD35" s="150"/>
      <c r="AE35" s="99"/>
      <c r="AF35" s="99"/>
      <c r="AG35" s="99"/>
    </row>
    <row r="36" spans="1:33" ht="39.6">
      <c r="A36" s="857"/>
      <c r="B36" s="855"/>
      <c r="C36" s="855"/>
      <c r="D36" s="855"/>
      <c r="E36" s="855"/>
      <c r="F36" s="855"/>
      <c r="G36" s="856"/>
      <c r="H36" s="856"/>
      <c r="I36" s="856"/>
      <c r="J36" s="385" t="s">
        <v>787</v>
      </c>
      <c r="K36" s="385" t="s">
        <v>785</v>
      </c>
      <c r="L36" s="897"/>
      <c r="M36" s="173" t="s">
        <v>94</v>
      </c>
      <c r="N36" s="187">
        <v>0.99</v>
      </c>
      <c r="O36" s="187">
        <v>0.99</v>
      </c>
      <c r="P36" s="187">
        <v>0.99</v>
      </c>
      <c r="Q36" s="193"/>
      <c r="R36" s="187">
        <v>0.99</v>
      </c>
      <c r="S36" s="193"/>
      <c r="T36" s="187">
        <v>0.99</v>
      </c>
      <c r="U36" s="193"/>
      <c r="V36" s="187">
        <v>0.99</v>
      </c>
      <c r="W36" s="78"/>
      <c r="X36" s="95">
        <f t="shared" si="20"/>
        <v>0</v>
      </c>
      <c r="Y36" s="95">
        <f t="shared" si="21"/>
        <v>0</v>
      </c>
      <c r="Z36" s="95">
        <f t="shared" si="22"/>
        <v>0</v>
      </c>
      <c r="AA36" s="95">
        <f t="shared" si="23"/>
        <v>0</v>
      </c>
      <c r="AB36" s="95">
        <f t="shared" si="24"/>
        <v>0</v>
      </c>
      <c r="AD36" s="155"/>
      <c r="AE36" s="113"/>
      <c r="AF36" s="100"/>
      <c r="AG36" s="99"/>
    </row>
    <row r="37" spans="1:33" ht="66">
      <c r="A37" s="857"/>
      <c r="B37" s="855"/>
      <c r="C37" s="855"/>
      <c r="D37" s="855"/>
      <c r="E37" s="855"/>
      <c r="F37" s="855"/>
      <c r="G37" s="856"/>
      <c r="H37" s="856"/>
      <c r="I37" s="856"/>
      <c r="J37" s="385" t="s">
        <v>780</v>
      </c>
      <c r="K37" s="385" t="s">
        <v>784</v>
      </c>
      <c r="L37" s="897"/>
      <c r="M37" s="173" t="s">
        <v>94</v>
      </c>
      <c r="N37" s="148">
        <v>0.8</v>
      </c>
      <c r="O37" s="174">
        <v>0.8</v>
      </c>
      <c r="P37" s="190">
        <v>0.8</v>
      </c>
      <c r="Q37" s="191"/>
      <c r="R37" s="190">
        <v>0.8</v>
      </c>
      <c r="S37" s="191"/>
      <c r="T37" s="190">
        <v>0.8</v>
      </c>
      <c r="U37" s="191"/>
      <c r="V37" s="190">
        <v>0.8</v>
      </c>
      <c r="W37" s="78"/>
      <c r="X37" s="95">
        <f t="shared" si="20"/>
        <v>0</v>
      </c>
      <c r="Y37" s="95">
        <f t="shared" si="21"/>
        <v>0</v>
      </c>
      <c r="Z37" s="95">
        <f t="shared" si="22"/>
        <v>0</v>
      </c>
      <c r="AA37" s="95">
        <f t="shared" si="23"/>
        <v>0</v>
      </c>
      <c r="AB37" s="95">
        <f t="shared" si="24"/>
        <v>0</v>
      </c>
      <c r="AD37" s="99"/>
      <c r="AE37" s="99"/>
      <c r="AF37" s="99"/>
      <c r="AG37" s="99"/>
    </row>
    <row r="38" spans="1:33" ht="66">
      <c r="A38" s="857"/>
      <c r="B38" s="855"/>
      <c r="C38" s="855"/>
      <c r="D38" s="855"/>
      <c r="E38" s="855"/>
      <c r="F38" s="855"/>
      <c r="G38" s="856"/>
      <c r="H38" s="856"/>
      <c r="I38" s="856"/>
      <c r="J38" s="385" t="s">
        <v>779</v>
      </c>
      <c r="K38" s="385" t="s">
        <v>783</v>
      </c>
      <c r="L38" s="897"/>
      <c r="M38" s="173" t="s">
        <v>317</v>
      </c>
      <c r="N38" s="148">
        <v>0.94</v>
      </c>
      <c r="O38" s="174">
        <v>1</v>
      </c>
      <c r="P38" s="174">
        <v>1</v>
      </c>
      <c r="Q38" s="191"/>
      <c r="R38" s="174">
        <v>1</v>
      </c>
      <c r="S38" s="191"/>
      <c r="T38" s="174">
        <v>1</v>
      </c>
      <c r="U38" s="191"/>
      <c r="V38" s="190">
        <v>1</v>
      </c>
      <c r="W38" s="78"/>
      <c r="X38" s="95">
        <f t="shared" si="20"/>
        <v>0</v>
      </c>
      <c r="Y38" s="95">
        <f t="shared" si="21"/>
        <v>0</v>
      </c>
      <c r="Z38" s="95">
        <f t="shared" si="22"/>
        <v>0</v>
      </c>
      <c r="AA38" s="95">
        <f t="shared" si="23"/>
        <v>0</v>
      </c>
      <c r="AB38" s="95">
        <f t="shared" si="24"/>
        <v>0</v>
      </c>
      <c r="AD38" s="99"/>
      <c r="AE38" s="99"/>
      <c r="AF38" s="99"/>
      <c r="AG38" s="99"/>
    </row>
    <row r="39" spans="1:33" ht="95.25" customHeight="1">
      <c r="A39" s="857"/>
      <c r="B39" s="855"/>
      <c r="C39" s="855"/>
      <c r="D39" s="855"/>
      <c r="E39" s="855"/>
      <c r="F39" s="855"/>
      <c r="G39" s="856"/>
      <c r="H39" s="856"/>
      <c r="I39" s="856"/>
      <c r="J39" s="697" t="s">
        <v>934</v>
      </c>
      <c r="K39" s="697" t="s">
        <v>935</v>
      </c>
      <c r="L39" s="897"/>
      <c r="M39" s="467" t="s">
        <v>94</v>
      </c>
      <c r="N39" s="697" t="s">
        <v>1017</v>
      </c>
      <c r="O39" s="148">
        <v>0.8</v>
      </c>
      <c r="P39" s="174">
        <v>1</v>
      </c>
      <c r="Q39" s="191"/>
      <c r="R39" s="174">
        <v>1</v>
      </c>
      <c r="S39" s="191"/>
      <c r="T39" s="174">
        <v>1</v>
      </c>
      <c r="U39" s="191"/>
      <c r="V39" s="190">
        <v>1</v>
      </c>
      <c r="W39" s="78"/>
      <c r="X39" s="95">
        <f t="shared" si="20"/>
        <v>0</v>
      </c>
      <c r="Y39" s="95">
        <f t="shared" si="21"/>
        <v>0</v>
      </c>
      <c r="Z39" s="95">
        <f t="shared" si="22"/>
        <v>0</v>
      </c>
      <c r="AA39" s="95">
        <f t="shared" si="23"/>
        <v>0</v>
      </c>
      <c r="AB39" s="95">
        <f t="shared" ref="AB39" si="25">IFERROR(AVERAGE(X39:AA39),"-")</f>
        <v>0</v>
      </c>
      <c r="AD39" s="99"/>
      <c r="AE39" s="99"/>
      <c r="AF39" s="99"/>
      <c r="AG39" s="99"/>
    </row>
    <row r="40" spans="1:33" ht="95.25" customHeight="1">
      <c r="A40" s="857"/>
      <c r="B40" s="855"/>
      <c r="C40" s="855"/>
      <c r="D40" s="855"/>
      <c r="E40" s="855"/>
      <c r="F40" s="855"/>
      <c r="G40" s="856"/>
      <c r="H40" s="856"/>
      <c r="I40" s="856"/>
      <c r="J40" s="697" t="s">
        <v>518</v>
      </c>
      <c r="K40" s="697" t="s">
        <v>1018</v>
      </c>
      <c r="L40" s="898"/>
      <c r="M40" s="697" t="s">
        <v>94</v>
      </c>
      <c r="N40" s="174">
        <v>1</v>
      </c>
      <c r="O40" s="174">
        <v>1</v>
      </c>
      <c r="P40" s="174">
        <v>0</v>
      </c>
      <c r="Q40" s="191"/>
      <c r="R40" s="174">
        <v>1</v>
      </c>
      <c r="S40" s="191"/>
      <c r="T40" s="174">
        <v>1</v>
      </c>
      <c r="U40" s="191"/>
      <c r="V40" s="190">
        <v>1</v>
      </c>
      <c r="W40" s="78"/>
      <c r="X40" s="95" t="str">
        <f t="shared" ref="X40" si="26">IFERROR((Q40*100%)/P40,"-")</f>
        <v>-</v>
      </c>
      <c r="Y40" s="95">
        <f t="shared" ref="Y40" si="27">IFERROR((S40*100%)/R40,"-")</f>
        <v>0</v>
      </c>
      <c r="Z40" s="95">
        <f t="shared" ref="Z40" si="28">IFERROR((U40*100%)/T40,"-")</f>
        <v>0</v>
      </c>
      <c r="AA40" s="95">
        <f t="shared" ref="AA40" si="29">IFERROR((W40*100%)/V40,"-")</f>
        <v>0</v>
      </c>
      <c r="AB40" s="95">
        <f t="shared" ref="AB40" si="30">IFERROR(AVERAGE(X40:AA40),"-")</f>
        <v>0</v>
      </c>
      <c r="AD40" s="99"/>
      <c r="AE40" s="99"/>
      <c r="AF40" s="99"/>
      <c r="AG40" s="99"/>
    </row>
    <row r="41" spans="1:33" ht="61.5" customHeight="1">
      <c r="A41" s="942" t="s">
        <v>332</v>
      </c>
      <c r="B41" s="943"/>
      <c r="C41" s="943"/>
      <c r="D41" s="943"/>
      <c r="E41" s="943"/>
      <c r="F41" s="943"/>
      <c r="G41" s="943"/>
      <c r="H41" s="943"/>
      <c r="I41" s="943"/>
      <c r="J41" s="943"/>
      <c r="K41" s="944"/>
      <c r="L41" s="181"/>
      <c r="M41" s="181"/>
      <c r="N41" s="181"/>
      <c r="O41" s="181"/>
      <c r="P41" s="181"/>
      <c r="Q41" s="181"/>
      <c r="R41" s="181"/>
      <c r="S41" s="181"/>
      <c r="T41" s="181"/>
      <c r="U41" s="181"/>
      <c r="V41" s="181"/>
      <c r="W41" s="181"/>
      <c r="X41" s="183">
        <f t="shared" ref="X41:AA41" si="31">AVERAGE(X34:X39)</f>
        <v>0</v>
      </c>
      <c r="Y41" s="183">
        <f t="shared" si="31"/>
        <v>0</v>
      </c>
      <c r="Z41" s="183">
        <f t="shared" si="31"/>
        <v>0</v>
      </c>
      <c r="AA41" s="183">
        <f t="shared" si="31"/>
        <v>0</v>
      </c>
      <c r="AB41" s="183">
        <f>AVERAGE(AB34:AB40)</f>
        <v>0</v>
      </c>
      <c r="AD41" s="99"/>
      <c r="AE41" s="99"/>
      <c r="AF41" s="99"/>
      <c r="AG41" s="99"/>
    </row>
  </sheetData>
  <mergeCells count="79">
    <mergeCell ref="B2:B3"/>
    <mergeCell ref="C2:C3"/>
    <mergeCell ref="L32:L40"/>
    <mergeCell ref="AE2:AG2"/>
    <mergeCell ref="X32:AB32"/>
    <mergeCell ref="G32:G33"/>
    <mergeCell ref="M2:M3"/>
    <mergeCell ref="N32:N33"/>
    <mergeCell ref="O32:O33"/>
    <mergeCell ref="P32:V32"/>
    <mergeCell ref="M32:M33"/>
    <mergeCell ref="V2:Z2"/>
    <mergeCell ref="N2:T2"/>
    <mergeCell ref="H2:H3"/>
    <mergeCell ref="I2:I3"/>
    <mergeCell ref="J2:J3"/>
    <mergeCell ref="A41:K41"/>
    <mergeCell ref="A24:A25"/>
    <mergeCell ref="B24:B25"/>
    <mergeCell ref="C24:C25"/>
    <mergeCell ref="E32:E33"/>
    <mergeCell ref="A32:A33"/>
    <mergeCell ref="B32:B33"/>
    <mergeCell ref="C32:C33"/>
    <mergeCell ref="D32:D33"/>
    <mergeCell ref="H32:H33"/>
    <mergeCell ref="I32:I33"/>
    <mergeCell ref="F32:F33"/>
    <mergeCell ref="J32:J33"/>
    <mergeCell ref="K32:K33"/>
    <mergeCell ref="F34:F40"/>
    <mergeCell ref="E34:E40"/>
    <mergeCell ref="A1:D1"/>
    <mergeCell ref="E2:E3"/>
    <mergeCell ref="F2:F3"/>
    <mergeCell ref="A9:A16"/>
    <mergeCell ref="B9:B16"/>
    <mergeCell ref="E15:E16"/>
    <mergeCell ref="D2:D3"/>
    <mergeCell ref="F15:F16"/>
    <mergeCell ref="C14:D14"/>
    <mergeCell ref="C9:C13"/>
    <mergeCell ref="D9:D13"/>
    <mergeCell ref="A4:A8"/>
    <mergeCell ref="B4:B8"/>
    <mergeCell ref="C4:C8"/>
    <mergeCell ref="D4:D8"/>
    <mergeCell ref="A2:A3"/>
    <mergeCell ref="G34:G40"/>
    <mergeCell ref="D34:D40"/>
    <mergeCell ref="C34:C40"/>
    <mergeCell ref="L2:L23"/>
    <mergeCell ref="H15:H16"/>
    <mergeCell ref="I15:I16"/>
    <mergeCell ref="H18:H20"/>
    <mergeCell ref="G21:G22"/>
    <mergeCell ref="H21:H22"/>
    <mergeCell ref="I21:I22"/>
    <mergeCell ref="G18:G20"/>
    <mergeCell ref="I18:I20"/>
    <mergeCell ref="G2:G3"/>
    <mergeCell ref="G15:G16"/>
    <mergeCell ref="K2:K3"/>
    <mergeCell ref="B34:B40"/>
    <mergeCell ref="A34:A40"/>
    <mergeCell ref="F21:F22"/>
    <mergeCell ref="D21:D22"/>
    <mergeCell ref="E21:E22"/>
    <mergeCell ref="A26:M26"/>
    <mergeCell ref="A18:A23"/>
    <mergeCell ref="B18:B23"/>
    <mergeCell ref="C18:C23"/>
    <mergeCell ref="F18:F20"/>
    <mergeCell ref="E18:E20"/>
    <mergeCell ref="D18:D20"/>
    <mergeCell ref="A27:J27"/>
    <mergeCell ref="A28:J30"/>
    <mergeCell ref="I34:I40"/>
    <mergeCell ref="H34:H40"/>
  </mergeCells>
  <conditionalFormatting sqref="V15:Z16 V23:Y26 V13:Y19 X34:AB40 Z13:Z25 V4:Z12">
    <cfRule type="cellIs" dxfId="2068" priority="361" operator="lessThan">
      <formula>0.6</formula>
    </cfRule>
    <cfRule type="cellIs" dxfId="2067" priority="362" operator="between">
      <formula>60%</formula>
      <formula>79%</formula>
    </cfRule>
    <cfRule type="cellIs" dxfId="2066" priority="363" operator="between">
      <formula>80%</formula>
      <formula>100%</formula>
    </cfRule>
  </conditionalFormatting>
  <conditionalFormatting sqref="V17:Y17">
    <cfRule type="cellIs" dxfId="2065" priority="316" operator="lessThan">
      <formula>0.6</formula>
    </cfRule>
    <cfRule type="cellIs" dxfId="2064" priority="317" operator="between">
      <formula>60%</formula>
      <formula>79%</formula>
    </cfRule>
    <cfRule type="cellIs" dxfId="2063" priority="318" operator="between">
      <formula>80%</formula>
      <formula>100%</formula>
    </cfRule>
  </conditionalFormatting>
  <conditionalFormatting sqref="V17:Y17">
    <cfRule type="cellIs" dxfId="2062" priority="313" operator="lessThan">
      <formula>0.6</formula>
    </cfRule>
    <cfRule type="cellIs" dxfId="2061" priority="314" operator="between">
      <formula>60%</formula>
      <formula>79%</formula>
    </cfRule>
    <cfRule type="cellIs" dxfId="2060" priority="315" operator="between">
      <formula>80%</formula>
      <formula>100%</formula>
    </cfRule>
  </conditionalFormatting>
  <conditionalFormatting sqref="V17:Y17">
    <cfRule type="cellIs" dxfId="2059" priority="310" operator="lessThan">
      <formula>0.6</formula>
    </cfRule>
    <cfRule type="cellIs" dxfId="2058" priority="311" operator="between">
      <formula>60%</formula>
      <formula>79%</formula>
    </cfRule>
    <cfRule type="cellIs" dxfId="2057" priority="312" operator="between">
      <formula>80%</formula>
      <formula>100%</formula>
    </cfRule>
  </conditionalFormatting>
  <conditionalFormatting sqref="V17:Y17">
    <cfRule type="cellIs" dxfId="2056" priority="307" operator="lessThan">
      <formula>0.6</formula>
    </cfRule>
    <cfRule type="cellIs" dxfId="2055" priority="308" operator="between">
      <formula>60%</formula>
      <formula>79%</formula>
    </cfRule>
    <cfRule type="cellIs" dxfId="2054" priority="309" operator="between">
      <formula>80%</formula>
      <formula>100%</formula>
    </cfRule>
  </conditionalFormatting>
  <conditionalFormatting sqref="V17:Y17">
    <cfRule type="cellIs" dxfId="2053" priority="304" operator="lessThan">
      <formula>0.6</formula>
    </cfRule>
    <cfRule type="cellIs" dxfId="2052" priority="305" operator="between">
      <formula>60%</formula>
      <formula>79%</formula>
    </cfRule>
    <cfRule type="cellIs" dxfId="2051" priority="306" operator="between">
      <formula>80%</formula>
      <formula>100%</formula>
    </cfRule>
  </conditionalFormatting>
  <conditionalFormatting sqref="V17:Y17">
    <cfRule type="cellIs" dxfId="2050" priority="301" operator="lessThan">
      <formula>0.6</formula>
    </cfRule>
    <cfRule type="cellIs" dxfId="2049" priority="302" operator="between">
      <formula>60%</formula>
      <formula>79%</formula>
    </cfRule>
    <cfRule type="cellIs" dxfId="2048" priority="303" operator="between">
      <formula>80%</formula>
      <formula>100%</formula>
    </cfRule>
  </conditionalFormatting>
  <conditionalFormatting sqref="V17:Y17">
    <cfRule type="cellIs" dxfId="2047" priority="298" operator="lessThan">
      <formula>0.6</formula>
    </cfRule>
    <cfRule type="cellIs" dxfId="2046" priority="299" operator="between">
      <formula>60%</formula>
      <formula>79%</formula>
    </cfRule>
    <cfRule type="cellIs" dxfId="2045" priority="300" operator="between">
      <formula>80%</formula>
      <formula>100%</formula>
    </cfRule>
  </conditionalFormatting>
  <conditionalFormatting sqref="V17:Y17">
    <cfRule type="cellIs" dxfId="2044" priority="295" operator="lessThan">
      <formula>0.6</formula>
    </cfRule>
    <cfRule type="cellIs" dxfId="2043" priority="296" operator="between">
      <formula>60%</formula>
      <formula>79%</formula>
    </cfRule>
    <cfRule type="cellIs" dxfId="2042" priority="297" operator="between">
      <formula>80%</formula>
      <formula>100%</formula>
    </cfRule>
  </conditionalFormatting>
  <conditionalFormatting sqref="V17:Y17">
    <cfRule type="cellIs" dxfId="2041" priority="292" operator="lessThan">
      <formula>0.6</formula>
    </cfRule>
    <cfRule type="cellIs" dxfId="2040" priority="293" operator="between">
      <formula>60%</formula>
      <formula>79%</formula>
    </cfRule>
    <cfRule type="cellIs" dxfId="2039" priority="294" operator="between">
      <formula>80%</formula>
      <formula>100%</formula>
    </cfRule>
  </conditionalFormatting>
  <conditionalFormatting sqref="V17:Y17">
    <cfRule type="cellIs" dxfId="2038" priority="289" operator="lessThan">
      <formula>0.6</formula>
    </cfRule>
    <cfRule type="cellIs" dxfId="2037" priority="290" operator="between">
      <formula>60%</formula>
      <formula>79%</formula>
    </cfRule>
    <cfRule type="cellIs" dxfId="2036" priority="291" operator="between">
      <formula>80%</formula>
      <formula>100%</formula>
    </cfRule>
  </conditionalFormatting>
  <conditionalFormatting sqref="V17:Y17">
    <cfRule type="cellIs" dxfId="2035" priority="286" operator="lessThan">
      <formula>0.6</formula>
    </cfRule>
    <cfRule type="cellIs" dxfId="2034" priority="287" operator="between">
      <formula>60%</formula>
      <formula>79%</formula>
    </cfRule>
    <cfRule type="cellIs" dxfId="2033" priority="288" operator="between">
      <formula>80%</formula>
      <formula>100%</formula>
    </cfRule>
  </conditionalFormatting>
  <conditionalFormatting sqref="V17:Y17">
    <cfRule type="cellIs" dxfId="2032" priority="283" operator="lessThan">
      <formula>0.6</formula>
    </cfRule>
    <cfRule type="cellIs" dxfId="2031" priority="284" operator="between">
      <formula>60%</formula>
      <formula>79%</formula>
    </cfRule>
    <cfRule type="cellIs" dxfId="2030" priority="285" operator="between">
      <formula>80%</formula>
      <formula>100%</formula>
    </cfRule>
  </conditionalFormatting>
  <conditionalFormatting sqref="V17:Y17">
    <cfRule type="cellIs" dxfId="2029" priority="280" operator="lessThan">
      <formula>0.6</formula>
    </cfRule>
    <cfRule type="cellIs" dxfId="2028" priority="281" operator="between">
      <formula>60%</formula>
      <formula>79%</formula>
    </cfRule>
    <cfRule type="cellIs" dxfId="2027" priority="282" operator="between">
      <formula>80%</formula>
      <formula>100%</formula>
    </cfRule>
  </conditionalFormatting>
  <conditionalFormatting sqref="V17:Y17">
    <cfRule type="cellIs" dxfId="2026" priority="277" operator="lessThan">
      <formula>0.6</formula>
    </cfRule>
    <cfRule type="cellIs" dxfId="2025" priority="278" operator="between">
      <formula>60%</formula>
      <formula>79%</formula>
    </cfRule>
    <cfRule type="cellIs" dxfId="2024" priority="279" operator="between">
      <formula>80%</formula>
      <formula>100%</formula>
    </cfRule>
  </conditionalFormatting>
  <conditionalFormatting sqref="V17:Y17">
    <cfRule type="cellIs" dxfId="2023" priority="274" operator="lessThan">
      <formula>0.6</formula>
    </cfRule>
    <cfRule type="cellIs" dxfId="2022" priority="275" operator="between">
      <formula>60%</formula>
      <formula>79%</formula>
    </cfRule>
    <cfRule type="cellIs" dxfId="2021" priority="276" operator="between">
      <formula>80%</formula>
      <formula>100%</formula>
    </cfRule>
  </conditionalFormatting>
  <conditionalFormatting sqref="V17:W17">
    <cfRule type="cellIs" dxfId="2020" priority="271" operator="lessThan">
      <formula>0.6</formula>
    </cfRule>
    <cfRule type="cellIs" dxfId="2019" priority="272" operator="between">
      <formula>60%</formula>
      <formula>79%</formula>
    </cfRule>
    <cfRule type="cellIs" dxfId="2018" priority="273" operator="between">
      <formula>80%</formula>
      <formula>100%</formula>
    </cfRule>
  </conditionalFormatting>
  <conditionalFormatting sqref="V17:Y17">
    <cfRule type="cellIs" dxfId="2017" priority="268" operator="lessThan">
      <formula>0.6</formula>
    </cfRule>
    <cfRule type="cellIs" dxfId="2016" priority="269" operator="between">
      <formula>60%</formula>
      <formula>79%</formula>
    </cfRule>
    <cfRule type="cellIs" dxfId="2015" priority="270" operator="between">
      <formula>80%</formula>
      <formula>100%</formula>
    </cfRule>
  </conditionalFormatting>
  <conditionalFormatting sqref="V17:Y17">
    <cfRule type="cellIs" dxfId="2014" priority="265" operator="lessThan">
      <formula>0.6</formula>
    </cfRule>
    <cfRule type="cellIs" dxfId="2013" priority="266" operator="between">
      <formula>60%</formula>
      <formula>79%</formula>
    </cfRule>
    <cfRule type="cellIs" dxfId="2012" priority="267" operator="between">
      <formula>80%</formula>
      <formula>100%</formula>
    </cfRule>
  </conditionalFormatting>
  <conditionalFormatting sqref="V17:Y17">
    <cfRule type="cellIs" dxfId="2011" priority="262" operator="lessThan">
      <formula>0.6</formula>
    </cfRule>
    <cfRule type="cellIs" dxfId="2010" priority="263" operator="between">
      <formula>60%</formula>
      <formula>79%</formula>
    </cfRule>
    <cfRule type="cellIs" dxfId="2009" priority="264" operator="between">
      <formula>80%</formula>
      <formula>100%</formula>
    </cfRule>
  </conditionalFormatting>
  <conditionalFormatting sqref="V17:Y17">
    <cfRule type="cellIs" dxfId="2008" priority="259" operator="lessThan">
      <formula>0.6</formula>
    </cfRule>
    <cfRule type="cellIs" dxfId="2007" priority="260" operator="between">
      <formula>60%</formula>
      <formula>79%</formula>
    </cfRule>
    <cfRule type="cellIs" dxfId="2006" priority="261" operator="between">
      <formula>80%</formula>
      <formula>100%</formula>
    </cfRule>
  </conditionalFormatting>
  <conditionalFormatting sqref="V17:Y17">
    <cfRule type="cellIs" dxfId="2005" priority="256" operator="lessThan">
      <formula>0.6</formula>
    </cfRule>
    <cfRule type="cellIs" dxfId="2004" priority="257" operator="between">
      <formula>60%</formula>
      <formula>79%</formula>
    </cfRule>
    <cfRule type="cellIs" dxfId="2003" priority="258" operator="between">
      <formula>80%</formula>
      <formula>100%</formula>
    </cfRule>
  </conditionalFormatting>
  <conditionalFormatting sqref="V17:Y17">
    <cfRule type="cellIs" dxfId="2002" priority="253" operator="lessThan">
      <formula>0.6</formula>
    </cfRule>
    <cfRule type="cellIs" dxfId="2001" priority="254" operator="between">
      <formula>60%</formula>
      <formula>79%</formula>
    </cfRule>
    <cfRule type="cellIs" dxfId="2000" priority="255" operator="between">
      <formula>80%</formula>
      <formula>100%</formula>
    </cfRule>
  </conditionalFormatting>
  <conditionalFormatting sqref="V17:Y17">
    <cfRule type="cellIs" dxfId="1999" priority="250" operator="lessThan">
      <formula>0.6</formula>
    </cfRule>
    <cfRule type="cellIs" dxfId="1998" priority="251" operator="between">
      <formula>60%</formula>
      <formula>79%</formula>
    </cfRule>
    <cfRule type="cellIs" dxfId="1997" priority="252" operator="between">
      <formula>80%</formula>
      <formula>100%</formula>
    </cfRule>
  </conditionalFormatting>
  <conditionalFormatting sqref="V17:Y17">
    <cfRule type="cellIs" dxfId="1996" priority="247" operator="lessThan">
      <formula>0.6</formula>
    </cfRule>
    <cfRule type="cellIs" dxfId="1995" priority="248" operator="between">
      <formula>60%</formula>
      <formula>79%</formula>
    </cfRule>
    <cfRule type="cellIs" dxfId="1994" priority="249" operator="between">
      <formula>80%</formula>
      <formula>100%</formula>
    </cfRule>
  </conditionalFormatting>
  <conditionalFormatting sqref="X17">
    <cfRule type="cellIs" dxfId="1993" priority="244" operator="lessThan">
      <formula>0.6</formula>
    </cfRule>
    <cfRule type="cellIs" dxfId="1992" priority="245" operator="between">
      <formula>60%</formula>
      <formula>79%</formula>
    </cfRule>
    <cfRule type="cellIs" dxfId="1991" priority="246" operator="between">
      <formula>80%</formula>
      <formula>100%</formula>
    </cfRule>
  </conditionalFormatting>
  <conditionalFormatting sqref="X17">
    <cfRule type="cellIs" dxfId="1990" priority="241" operator="lessThan">
      <formula>0.6</formula>
    </cfRule>
    <cfRule type="cellIs" dxfId="1989" priority="242" operator="between">
      <formula>60%</formula>
      <formula>79%</formula>
    </cfRule>
    <cfRule type="cellIs" dxfId="1988" priority="243" operator="between">
      <formula>80%</formula>
      <formula>100%</formula>
    </cfRule>
  </conditionalFormatting>
  <conditionalFormatting sqref="X17">
    <cfRule type="cellIs" dxfId="1987" priority="238" operator="lessThan">
      <formula>0.6</formula>
    </cfRule>
    <cfRule type="cellIs" dxfId="1986" priority="239" operator="between">
      <formula>60%</formula>
      <formula>79%</formula>
    </cfRule>
    <cfRule type="cellIs" dxfId="1985" priority="240" operator="between">
      <formula>80%</formula>
      <formula>100%</formula>
    </cfRule>
  </conditionalFormatting>
  <conditionalFormatting sqref="X17">
    <cfRule type="cellIs" dxfId="1984" priority="235" operator="lessThan">
      <formula>0.6</formula>
    </cfRule>
    <cfRule type="cellIs" dxfId="1983" priority="236" operator="between">
      <formula>60%</formula>
      <formula>79%</formula>
    </cfRule>
    <cfRule type="cellIs" dxfId="1982" priority="237" operator="between">
      <formula>80%</formula>
      <formula>100%</formula>
    </cfRule>
  </conditionalFormatting>
  <conditionalFormatting sqref="X17">
    <cfRule type="cellIs" dxfId="1981" priority="232" operator="lessThan">
      <formula>0.6</formula>
    </cfRule>
    <cfRule type="cellIs" dxfId="1980" priority="233" operator="between">
      <formula>60%</formula>
      <formula>79%</formula>
    </cfRule>
    <cfRule type="cellIs" dxfId="1979" priority="234" operator="between">
      <formula>80%</formula>
      <formula>100%</formula>
    </cfRule>
  </conditionalFormatting>
  <conditionalFormatting sqref="X17">
    <cfRule type="cellIs" dxfId="1978" priority="229" operator="lessThan">
      <formula>0.6</formula>
    </cfRule>
    <cfRule type="cellIs" dxfId="1977" priority="230" operator="between">
      <formula>60%</formula>
      <formula>79%</formula>
    </cfRule>
    <cfRule type="cellIs" dxfId="1976" priority="231" operator="between">
      <formula>80%</formula>
      <formula>100%</formula>
    </cfRule>
  </conditionalFormatting>
  <conditionalFormatting sqref="X17">
    <cfRule type="cellIs" dxfId="1975" priority="226" operator="lessThan">
      <formula>0.6</formula>
    </cfRule>
    <cfRule type="cellIs" dxfId="1974" priority="227" operator="between">
      <formula>60%</formula>
      <formula>79%</formula>
    </cfRule>
    <cfRule type="cellIs" dxfId="1973" priority="228" operator="between">
      <formula>80%</formula>
      <formula>100%</formula>
    </cfRule>
  </conditionalFormatting>
  <conditionalFormatting sqref="X17">
    <cfRule type="cellIs" dxfId="1972" priority="223" operator="lessThan">
      <formula>0.6</formula>
    </cfRule>
    <cfRule type="cellIs" dxfId="1971" priority="224" operator="between">
      <formula>60%</formula>
      <formula>79%</formula>
    </cfRule>
    <cfRule type="cellIs" dxfId="1970" priority="225" operator="between">
      <formula>80%</formula>
      <formula>100%</formula>
    </cfRule>
  </conditionalFormatting>
  <conditionalFormatting sqref="X17">
    <cfRule type="cellIs" dxfId="1969" priority="220" operator="lessThan">
      <formula>0.6</formula>
    </cfRule>
    <cfRule type="cellIs" dxfId="1968" priority="221" operator="between">
      <formula>60%</formula>
      <formula>79%</formula>
    </cfRule>
    <cfRule type="cellIs" dxfId="1967" priority="222" operator="between">
      <formula>80%</formula>
      <formula>100%</formula>
    </cfRule>
  </conditionalFormatting>
  <conditionalFormatting sqref="X17">
    <cfRule type="cellIs" dxfId="1966" priority="217" operator="lessThan">
      <formula>0.6</formula>
    </cfRule>
    <cfRule type="cellIs" dxfId="1965" priority="218" operator="between">
      <formula>60%</formula>
      <formula>79%</formula>
    </cfRule>
    <cfRule type="cellIs" dxfId="1964" priority="219" operator="between">
      <formula>80%</formula>
      <formula>100%</formula>
    </cfRule>
  </conditionalFormatting>
  <conditionalFormatting sqref="X17">
    <cfRule type="cellIs" dxfId="1963" priority="214" operator="lessThan">
      <formula>0.6</formula>
    </cfRule>
    <cfRule type="cellIs" dxfId="1962" priority="215" operator="between">
      <formula>60%</formula>
      <formula>79%</formula>
    </cfRule>
    <cfRule type="cellIs" dxfId="1961" priority="216" operator="between">
      <formula>80%</formula>
      <formula>100%</formula>
    </cfRule>
  </conditionalFormatting>
  <conditionalFormatting sqref="X17">
    <cfRule type="cellIs" dxfId="1960" priority="211" operator="lessThan">
      <formula>0.6</formula>
    </cfRule>
    <cfRule type="cellIs" dxfId="1959" priority="212" operator="between">
      <formula>60%</formula>
      <formula>79%</formula>
    </cfRule>
    <cfRule type="cellIs" dxfId="1958" priority="213" operator="between">
      <formula>80%</formula>
      <formula>100%</formula>
    </cfRule>
  </conditionalFormatting>
  <conditionalFormatting sqref="X17">
    <cfRule type="cellIs" dxfId="1957" priority="208" operator="lessThan">
      <formula>0.6</formula>
    </cfRule>
    <cfRule type="cellIs" dxfId="1956" priority="209" operator="between">
      <formula>60%</formula>
      <formula>79%</formula>
    </cfRule>
    <cfRule type="cellIs" dxfId="1955" priority="210" operator="between">
      <formula>80%</formula>
      <formula>100%</formula>
    </cfRule>
  </conditionalFormatting>
  <conditionalFormatting sqref="X17">
    <cfRule type="cellIs" dxfId="1954" priority="205" operator="lessThan">
      <formula>0.6</formula>
    </cfRule>
    <cfRule type="cellIs" dxfId="1953" priority="206" operator="between">
      <formula>60%</formula>
      <formula>79%</formula>
    </cfRule>
    <cfRule type="cellIs" dxfId="1952" priority="207" operator="between">
      <formula>80%</formula>
      <formula>100%</formula>
    </cfRule>
  </conditionalFormatting>
  <conditionalFormatting sqref="X17">
    <cfRule type="cellIs" dxfId="1951" priority="202" operator="lessThan">
      <formula>0.6</formula>
    </cfRule>
    <cfRule type="cellIs" dxfId="1950" priority="203" operator="between">
      <formula>60%</formula>
      <formula>79%</formula>
    </cfRule>
    <cfRule type="cellIs" dxfId="1949" priority="204" operator="between">
      <formula>80%</formula>
      <formula>100%</formula>
    </cfRule>
  </conditionalFormatting>
  <conditionalFormatting sqref="X17">
    <cfRule type="cellIs" dxfId="1948" priority="199" operator="lessThan">
      <formula>0.6</formula>
    </cfRule>
    <cfRule type="cellIs" dxfId="1947" priority="200" operator="between">
      <formula>60%</formula>
      <formula>79%</formula>
    </cfRule>
    <cfRule type="cellIs" dxfId="1946" priority="201" operator="between">
      <formula>80%</formula>
      <formula>100%</formula>
    </cfRule>
  </conditionalFormatting>
  <conditionalFormatting sqref="X17">
    <cfRule type="cellIs" dxfId="1945" priority="196" operator="lessThan">
      <formula>0.6</formula>
    </cfRule>
    <cfRule type="cellIs" dxfId="1944" priority="197" operator="between">
      <formula>60%</formula>
      <formula>79%</formula>
    </cfRule>
    <cfRule type="cellIs" dxfId="1943" priority="198" operator="between">
      <formula>80%</formula>
      <formula>100%</formula>
    </cfRule>
  </conditionalFormatting>
  <conditionalFormatting sqref="X17">
    <cfRule type="cellIs" dxfId="1942" priority="193" operator="lessThan">
      <formula>0.6</formula>
    </cfRule>
    <cfRule type="cellIs" dxfId="1941" priority="194" operator="between">
      <formula>60%</formula>
      <formula>79%</formula>
    </cfRule>
    <cfRule type="cellIs" dxfId="1940" priority="195" operator="between">
      <formula>80%</formula>
      <formula>100%</formula>
    </cfRule>
  </conditionalFormatting>
  <conditionalFormatting sqref="X17">
    <cfRule type="cellIs" dxfId="1939" priority="190" operator="lessThan">
      <formula>0.6</formula>
    </cfRule>
    <cfRule type="cellIs" dxfId="1938" priority="191" operator="between">
      <formula>60%</formula>
      <formula>79%</formula>
    </cfRule>
    <cfRule type="cellIs" dxfId="1937" priority="192" operator="between">
      <formula>80%</formula>
      <formula>100%</formula>
    </cfRule>
  </conditionalFormatting>
  <conditionalFormatting sqref="X17">
    <cfRule type="cellIs" dxfId="1936" priority="187" operator="lessThan">
      <formula>0.6</formula>
    </cfRule>
    <cfRule type="cellIs" dxfId="1935" priority="188" operator="between">
      <formula>60%</formula>
      <formula>79%</formula>
    </cfRule>
    <cfRule type="cellIs" dxfId="1934" priority="189" operator="between">
      <formula>80%</formula>
      <formula>100%</formula>
    </cfRule>
  </conditionalFormatting>
  <conditionalFormatting sqref="X17">
    <cfRule type="cellIs" dxfId="1933" priority="184" operator="lessThan">
      <formula>0.6</formula>
    </cfRule>
    <cfRule type="cellIs" dxfId="1932" priority="185" operator="between">
      <formula>60%</formula>
      <formula>79%</formula>
    </cfRule>
    <cfRule type="cellIs" dxfId="1931" priority="186" operator="between">
      <formula>80%</formula>
      <formula>100%</formula>
    </cfRule>
  </conditionalFormatting>
  <conditionalFormatting sqref="X17">
    <cfRule type="cellIs" dxfId="1930" priority="181" operator="lessThan">
      <formula>0.6</formula>
    </cfRule>
    <cfRule type="cellIs" dxfId="1929" priority="182" operator="between">
      <formula>60%</formula>
      <formula>79%</formula>
    </cfRule>
    <cfRule type="cellIs" dxfId="1928" priority="183" operator="between">
      <formula>80%</formula>
      <formula>100%</formula>
    </cfRule>
  </conditionalFormatting>
  <conditionalFormatting sqref="X17">
    <cfRule type="cellIs" dxfId="1927" priority="178" operator="lessThan">
      <formula>0.6</formula>
    </cfRule>
    <cfRule type="cellIs" dxfId="1926" priority="179" operator="between">
      <formula>60%</formula>
      <formula>79%</formula>
    </cfRule>
    <cfRule type="cellIs" dxfId="1925" priority="180" operator="between">
      <formula>80%</formula>
      <formula>100%</formula>
    </cfRule>
  </conditionalFormatting>
  <conditionalFormatting sqref="X17">
    <cfRule type="cellIs" dxfId="1924" priority="175" operator="lessThan">
      <formula>0.6</formula>
    </cfRule>
    <cfRule type="cellIs" dxfId="1923" priority="176" operator="between">
      <formula>60%</formula>
      <formula>79%</formula>
    </cfRule>
    <cfRule type="cellIs" dxfId="1922" priority="177" operator="between">
      <formula>80%</formula>
      <formula>100%</formula>
    </cfRule>
  </conditionalFormatting>
  <conditionalFormatting sqref="X17">
    <cfRule type="cellIs" dxfId="1921" priority="172" operator="lessThan">
      <formula>0.6</formula>
    </cfRule>
    <cfRule type="cellIs" dxfId="1920" priority="173" operator="between">
      <formula>60%</formula>
      <formula>79%</formula>
    </cfRule>
    <cfRule type="cellIs" dxfId="1919" priority="174" operator="between">
      <formula>80%</formula>
      <formula>100%</formula>
    </cfRule>
  </conditionalFormatting>
  <conditionalFormatting sqref="X17">
    <cfRule type="cellIs" dxfId="1918" priority="169" operator="lessThan">
      <formula>0.6</formula>
    </cfRule>
    <cfRule type="cellIs" dxfId="1917" priority="170" operator="between">
      <formula>60%</formula>
      <formula>79%</formula>
    </cfRule>
    <cfRule type="cellIs" dxfId="1916" priority="171" operator="between">
      <formula>80%</formula>
      <formula>100%</formula>
    </cfRule>
  </conditionalFormatting>
  <conditionalFormatting sqref="X17">
    <cfRule type="cellIs" dxfId="1915" priority="166" operator="lessThan">
      <formula>0.6</formula>
    </cfRule>
    <cfRule type="cellIs" dxfId="1914" priority="167" operator="between">
      <formula>60%</formula>
      <formula>79%</formula>
    </cfRule>
    <cfRule type="cellIs" dxfId="1913" priority="168" operator="between">
      <formula>80%</formula>
      <formula>100%</formula>
    </cfRule>
  </conditionalFormatting>
  <conditionalFormatting sqref="X17">
    <cfRule type="cellIs" dxfId="1912" priority="163" operator="lessThan">
      <formula>0.6</formula>
    </cfRule>
    <cfRule type="cellIs" dxfId="1911" priority="164" operator="between">
      <formula>60%</formula>
      <formula>79%</formula>
    </cfRule>
    <cfRule type="cellIs" dxfId="1910" priority="165" operator="between">
      <formula>80%</formula>
      <formula>100%</formula>
    </cfRule>
  </conditionalFormatting>
  <conditionalFormatting sqref="X17">
    <cfRule type="cellIs" dxfId="1909" priority="160" operator="lessThan">
      <formula>0.6</formula>
    </cfRule>
    <cfRule type="cellIs" dxfId="1908" priority="161" operator="between">
      <formula>60%</formula>
      <formula>79%</formula>
    </cfRule>
    <cfRule type="cellIs" dxfId="1907" priority="162" operator="between">
      <formula>80%</formula>
      <formula>100%</formula>
    </cfRule>
  </conditionalFormatting>
  <conditionalFormatting sqref="X17">
    <cfRule type="cellIs" dxfId="1906" priority="157" operator="lessThan">
      <formula>0.6</formula>
    </cfRule>
    <cfRule type="cellIs" dxfId="1905" priority="158" operator="between">
      <formula>60%</formula>
      <formula>79%</formula>
    </cfRule>
    <cfRule type="cellIs" dxfId="1904" priority="159" operator="between">
      <formula>80%</formula>
      <formula>100%</formula>
    </cfRule>
  </conditionalFormatting>
  <conditionalFormatting sqref="X17">
    <cfRule type="cellIs" dxfId="1903" priority="154" operator="lessThan">
      <formula>0.6</formula>
    </cfRule>
    <cfRule type="cellIs" dxfId="1902" priority="155" operator="between">
      <formula>60%</formula>
      <formula>79%</formula>
    </cfRule>
    <cfRule type="cellIs" dxfId="1901" priority="156" operator="between">
      <formula>80%</formula>
      <formula>100%</formula>
    </cfRule>
  </conditionalFormatting>
  <conditionalFormatting sqref="X17">
    <cfRule type="cellIs" dxfId="1900" priority="151" operator="lessThan">
      <formula>0.6</formula>
    </cfRule>
    <cfRule type="cellIs" dxfId="1899" priority="152" operator="between">
      <formula>60%</formula>
      <formula>79%</formula>
    </cfRule>
    <cfRule type="cellIs" dxfId="1898" priority="153" operator="between">
      <formula>80%</formula>
      <formula>100%</formula>
    </cfRule>
  </conditionalFormatting>
  <conditionalFormatting sqref="X17">
    <cfRule type="cellIs" dxfId="1897" priority="148" operator="lessThan">
      <formula>0.6</formula>
    </cfRule>
    <cfRule type="cellIs" dxfId="1896" priority="149" operator="between">
      <formula>60%</formula>
      <formula>79%</formula>
    </cfRule>
    <cfRule type="cellIs" dxfId="1895" priority="150" operator="between">
      <formula>80%</formula>
      <formula>100%</formula>
    </cfRule>
  </conditionalFormatting>
  <conditionalFormatting sqref="X17">
    <cfRule type="cellIs" dxfId="1894" priority="145" operator="lessThan">
      <formula>0.6</formula>
    </cfRule>
    <cfRule type="cellIs" dxfId="1893" priority="146" operator="between">
      <formula>60%</formula>
      <formula>79%</formula>
    </cfRule>
    <cfRule type="cellIs" dxfId="1892" priority="147" operator="between">
      <formula>80%</formula>
      <formula>100%</formula>
    </cfRule>
  </conditionalFormatting>
  <conditionalFormatting sqref="X17">
    <cfRule type="cellIs" dxfId="1891" priority="142" operator="lessThan">
      <formula>0.6</formula>
    </cfRule>
    <cfRule type="cellIs" dxfId="1890" priority="143" operator="between">
      <formula>60%</formula>
      <formula>79%</formula>
    </cfRule>
    <cfRule type="cellIs" dxfId="1889" priority="144" operator="between">
      <formula>80%</formula>
      <formula>100%</formula>
    </cfRule>
  </conditionalFormatting>
  <conditionalFormatting sqref="X17">
    <cfRule type="cellIs" dxfId="1888" priority="139" operator="lessThan">
      <formula>0.6</formula>
    </cfRule>
    <cfRule type="cellIs" dxfId="1887" priority="140" operator="between">
      <formula>60%</formula>
      <formula>79%</formula>
    </cfRule>
    <cfRule type="cellIs" dxfId="1886" priority="141" operator="between">
      <formula>80%</formula>
      <formula>100%</formula>
    </cfRule>
  </conditionalFormatting>
  <conditionalFormatting sqref="X17">
    <cfRule type="cellIs" dxfId="1885" priority="136" operator="lessThan">
      <formula>0.6</formula>
    </cfRule>
    <cfRule type="cellIs" dxfId="1884" priority="137" operator="between">
      <formula>60%</formula>
      <formula>79%</formula>
    </cfRule>
    <cfRule type="cellIs" dxfId="1883" priority="138" operator="between">
      <formula>80%</formula>
      <formula>100%</formula>
    </cfRule>
  </conditionalFormatting>
  <conditionalFormatting sqref="X17">
    <cfRule type="cellIs" dxfId="1882" priority="133" operator="lessThan">
      <formula>0.6</formula>
    </cfRule>
    <cfRule type="cellIs" dxfId="1881" priority="134" operator="between">
      <formula>60%</formula>
      <formula>79%</formula>
    </cfRule>
    <cfRule type="cellIs" dxfId="1880" priority="135" operator="between">
      <formula>80%</formula>
      <formula>100%</formula>
    </cfRule>
  </conditionalFormatting>
  <conditionalFormatting sqref="X17">
    <cfRule type="cellIs" dxfId="1879" priority="130" operator="lessThan">
      <formula>0.6</formula>
    </cfRule>
    <cfRule type="cellIs" dxfId="1878" priority="131" operator="between">
      <formula>60%</formula>
      <formula>79%</formula>
    </cfRule>
    <cfRule type="cellIs" dxfId="1877" priority="132" operator="between">
      <formula>80%</formula>
      <formula>100%</formula>
    </cfRule>
  </conditionalFormatting>
  <conditionalFormatting sqref="X17">
    <cfRule type="cellIs" dxfId="1876" priority="127" operator="lessThan">
      <formula>0.6</formula>
    </cfRule>
    <cfRule type="cellIs" dxfId="1875" priority="128" operator="between">
      <formula>60%</formula>
      <formula>79%</formula>
    </cfRule>
    <cfRule type="cellIs" dxfId="1874" priority="129" operator="between">
      <formula>80%</formula>
      <formula>100%</formula>
    </cfRule>
  </conditionalFormatting>
  <conditionalFormatting sqref="X17">
    <cfRule type="cellIs" dxfId="1873" priority="124" operator="lessThan">
      <formula>0.6</formula>
    </cfRule>
    <cfRule type="cellIs" dxfId="1872" priority="125" operator="between">
      <formula>60%</formula>
      <formula>79%</formula>
    </cfRule>
    <cfRule type="cellIs" dxfId="1871" priority="126" operator="between">
      <formula>80%</formula>
      <formula>100%</formula>
    </cfRule>
  </conditionalFormatting>
  <conditionalFormatting sqref="X17">
    <cfRule type="cellIs" dxfId="1870" priority="121" operator="lessThan">
      <formula>0.6</formula>
    </cfRule>
    <cfRule type="cellIs" dxfId="1869" priority="122" operator="between">
      <formula>60%</formula>
      <formula>79%</formula>
    </cfRule>
    <cfRule type="cellIs" dxfId="1868" priority="123" operator="between">
      <formula>80%</formula>
      <formula>100%</formula>
    </cfRule>
  </conditionalFormatting>
  <conditionalFormatting sqref="X17">
    <cfRule type="cellIs" dxfId="1867" priority="118" operator="lessThan">
      <formula>0.6</formula>
    </cfRule>
    <cfRule type="cellIs" dxfId="1866" priority="119" operator="between">
      <formula>60%</formula>
      <formula>79%</formula>
    </cfRule>
    <cfRule type="cellIs" dxfId="1865" priority="120" operator="between">
      <formula>80%</formula>
      <formula>100%</formula>
    </cfRule>
  </conditionalFormatting>
  <conditionalFormatting sqref="X17">
    <cfRule type="cellIs" dxfId="1864" priority="115" operator="lessThan">
      <formula>0.6</formula>
    </cfRule>
    <cfRule type="cellIs" dxfId="1863" priority="116" operator="between">
      <formula>60%</formula>
      <formula>79%</formula>
    </cfRule>
    <cfRule type="cellIs" dxfId="1862" priority="117" operator="between">
      <formula>80%</formula>
      <formula>100%</formula>
    </cfRule>
  </conditionalFormatting>
  <conditionalFormatting sqref="X17">
    <cfRule type="cellIs" dxfId="1861" priority="112" operator="lessThan">
      <formula>0.6</formula>
    </cfRule>
    <cfRule type="cellIs" dxfId="1860" priority="113" operator="between">
      <formula>60%</formula>
      <formula>79%</formula>
    </cfRule>
    <cfRule type="cellIs" dxfId="1859" priority="114" operator="between">
      <formula>80%</formula>
      <formula>100%</formula>
    </cfRule>
  </conditionalFormatting>
  <conditionalFormatting sqref="X17">
    <cfRule type="cellIs" dxfId="1858" priority="109" operator="lessThan">
      <formula>0.6</formula>
    </cfRule>
    <cfRule type="cellIs" dxfId="1857" priority="110" operator="between">
      <formula>60%</formula>
      <formula>79%</formula>
    </cfRule>
    <cfRule type="cellIs" dxfId="1856" priority="111" operator="between">
      <formula>80%</formula>
      <formula>100%</formula>
    </cfRule>
  </conditionalFormatting>
  <conditionalFormatting sqref="X17">
    <cfRule type="cellIs" dxfId="1855" priority="106" operator="lessThan">
      <formula>0.6</formula>
    </cfRule>
    <cfRule type="cellIs" dxfId="1854" priority="107" operator="between">
      <formula>60%</formula>
      <formula>79%</formula>
    </cfRule>
    <cfRule type="cellIs" dxfId="1853" priority="108" operator="between">
      <formula>80%</formula>
      <formula>100%</formula>
    </cfRule>
  </conditionalFormatting>
  <conditionalFormatting sqref="X17">
    <cfRule type="cellIs" dxfId="1852" priority="103" operator="lessThan">
      <formula>0.6</formula>
    </cfRule>
    <cfRule type="cellIs" dxfId="1851" priority="104" operator="between">
      <formula>60%</formula>
      <formula>79%</formula>
    </cfRule>
    <cfRule type="cellIs" dxfId="1850" priority="105" operator="between">
      <formula>80%</formula>
      <formula>100%</formula>
    </cfRule>
  </conditionalFormatting>
  <conditionalFormatting sqref="X17">
    <cfRule type="cellIs" dxfId="1849" priority="100" operator="lessThan">
      <formula>0.6</formula>
    </cfRule>
    <cfRule type="cellIs" dxfId="1848" priority="101" operator="between">
      <formula>60%</formula>
      <formula>79%</formula>
    </cfRule>
    <cfRule type="cellIs" dxfId="1847" priority="102" operator="between">
      <formula>80%</formula>
      <formula>100%</formula>
    </cfRule>
  </conditionalFormatting>
  <conditionalFormatting sqref="X17">
    <cfRule type="cellIs" dxfId="1846" priority="97" operator="lessThan">
      <formula>0.6</formula>
    </cfRule>
    <cfRule type="cellIs" dxfId="1845" priority="98" operator="between">
      <formula>60%</formula>
      <formula>79%</formula>
    </cfRule>
    <cfRule type="cellIs" dxfId="1844" priority="99" operator="between">
      <formula>80%</formula>
      <formula>100%</formula>
    </cfRule>
  </conditionalFormatting>
  <conditionalFormatting sqref="X17">
    <cfRule type="cellIs" dxfId="1843" priority="94" operator="lessThan">
      <formula>0.6</formula>
    </cfRule>
    <cfRule type="cellIs" dxfId="1842" priority="95" operator="between">
      <formula>60%</formula>
      <formula>79%</formula>
    </cfRule>
    <cfRule type="cellIs" dxfId="1841" priority="96" operator="between">
      <formula>80%</formula>
      <formula>100%</formula>
    </cfRule>
  </conditionalFormatting>
  <conditionalFormatting sqref="X17">
    <cfRule type="cellIs" dxfId="1840" priority="91" operator="lessThan">
      <formula>0.6</formula>
    </cfRule>
    <cfRule type="cellIs" dxfId="1839" priority="92" operator="between">
      <formula>60%</formula>
      <formula>79%</formula>
    </cfRule>
    <cfRule type="cellIs" dxfId="1838" priority="93" operator="between">
      <formula>80%</formula>
      <formula>100%</formula>
    </cfRule>
  </conditionalFormatting>
  <conditionalFormatting sqref="X17">
    <cfRule type="cellIs" dxfId="1837" priority="88" operator="lessThan">
      <formula>0.6</formula>
    </cfRule>
    <cfRule type="cellIs" dxfId="1836" priority="89" operator="between">
      <formula>60%</formula>
      <formula>79%</formula>
    </cfRule>
    <cfRule type="cellIs" dxfId="1835" priority="90" operator="between">
      <formula>80%</formula>
      <formula>100%</formula>
    </cfRule>
  </conditionalFormatting>
  <conditionalFormatting sqref="X17">
    <cfRule type="cellIs" dxfId="1834" priority="85" operator="lessThan">
      <formula>0.6</formula>
    </cfRule>
    <cfRule type="cellIs" dxfId="1833" priority="86" operator="between">
      <formula>60%</formula>
      <formula>79%</formula>
    </cfRule>
    <cfRule type="cellIs" dxfId="1832" priority="87" operator="between">
      <formula>80%</formula>
      <formula>100%</formula>
    </cfRule>
  </conditionalFormatting>
  <conditionalFormatting sqref="X17">
    <cfRule type="cellIs" dxfId="1831" priority="82" operator="lessThan">
      <formula>0.6</formula>
    </cfRule>
    <cfRule type="cellIs" dxfId="1830" priority="83" operator="between">
      <formula>60%</formula>
      <formula>79%</formula>
    </cfRule>
    <cfRule type="cellIs" dxfId="1829" priority="84" operator="between">
      <formula>80%</formula>
      <formula>100%</formula>
    </cfRule>
  </conditionalFormatting>
  <conditionalFormatting sqref="X17">
    <cfRule type="cellIs" dxfId="1828" priority="79" operator="lessThan">
      <formula>0.6</formula>
    </cfRule>
    <cfRule type="cellIs" dxfId="1827" priority="80" operator="between">
      <formula>60%</formula>
      <formula>79%</formula>
    </cfRule>
    <cfRule type="cellIs" dxfId="1826" priority="81" operator="between">
      <formula>80%</formula>
      <formula>100%</formula>
    </cfRule>
  </conditionalFormatting>
  <conditionalFormatting sqref="X17">
    <cfRule type="cellIs" dxfId="1825" priority="76" operator="lessThan">
      <formula>0.6</formula>
    </cfRule>
    <cfRule type="cellIs" dxfId="1824" priority="77" operator="between">
      <formula>60%</formula>
      <formula>79%</formula>
    </cfRule>
    <cfRule type="cellIs" dxfId="1823" priority="78" operator="between">
      <formula>80%</formula>
      <formula>100%</formula>
    </cfRule>
  </conditionalFormatting>
  <conditionalFormatting sqref="X17">
    <cfRule type="cellIs" dxfId="1822" priority="73" operator="lessThan">
      <formula>0.6</formula>
    </cfRule>
    <cfRule type="cellIs" dxfId="1821" priority="74" operator="between">
      <formula>60%</formula>
      <formula>79%</formula>
    </cfRule>
    <cfRule type="cellIs" dxfId="1820" priority="75" operator="between">
      <formula>80%</formula>
      <formula>100%</formula>
    </cfRule>
  </conditionalFormatting>
  <conditionalFormatting sqref="X17">
    <cfRule type="cellIs" dxfId="1819" priority="70" operator="lessThan">
      <formula>0.6</formula>
    </cfRule>
    <cfRule type="cellIs" dxfId="1818" priority="71" operator="between">
      <formula>60%</formula>
      <formula>79%</formula>
    </cfRule>
    <cfRule type="cellIs" dxfId="1817" priority="72" operator="between">
      <formula>80%</formula>
      <formula>100%</formula>
    </cfRule>
  </conditionalFormatting>
  <conditionalFormatting sqref="X17">
    <cfRule type="cellIs" dxfId="1816" priority="67" operator="lessThan">
      <formula>0.6</formula>
    </cfRule>
    <cfRule type="cellIs" dxfId="1815" priority="68" operator="between">
      <formula>60%</formula>
      <formula>79%</formula>
    </cfRule>
    <cfRule type="cellIs" dxfId="1814" priority="69" operator="between">
      <formula>80%</formula>
      <formula>100%</formula>
    </cfRule>
  </conditionalFormatting>
  <conditionalFormatting sqref="X17">
    <cfRule type="cellIs" dxfId="1813" priority="64" operator="lessThan">
      <formula>0.6</formula>
    </cfRule>
    <cfRule type="cellIs" dxfId="1812" priority="65" operator="between">
      <formula>60%</formula>
      <formula>79%</formula>
    </cfRule>
    <cfRule type="cellIs" dxfId="1811" priority="66" operator="between">
      <formula>80%</formula>
      <formula>100%</formula>
    </cfRule>
  </conditionalFormatting>
  <conditionalFormatting sqref="X17">
    <cfRule type="cellIs" dxfId="1810" priority="61" operator="lessThan">
      <formula>0.6</formula>
    </cfRule>
    <cfRule type="cellIs" dxfId="1809" priority="62" operator="between">
      <formula>60%</formula>
      <formula>79%</formula>
    </cfRule>
    <cfRule type="cellIs" dxfId="1808" priority="63" operator="between">
      <formula>80%</formula>
      <formula>100%</formula>
    </cfRule>
  </conditionalFormatting>
  <conditionalFormatting sqref="X17">
    <cfRule type="cellIs" dxfId="1807" priority="58" operator="lessThan">
      <formula>0.6</formula>
    </cfRule>
    <cfRule type="cellIs" dxfId="1806" priority="59" operator="between">
      <formula>60%</formula>
      <formula>79%</formula>
    </cfRule>
    <cfRule type="cellIs" dxfId="1805" priority="60" operator="between">
      <formula>80%</formula>
      <formula>100%</formula>
    </cfRule>
  </conditionalFormatting>
  <conditionalFormatting sqref="X17">
    <cfRule type="cellIs" dxfId="1804" priority="55" operator="lessThan">
      <formula>0.6</formula>
    </cfRule>
    <cfRule type="cellIs" dxfId="1803" priority="56" operator="between">
      <formula>60%</formula>
      <formula>79%</formula>
    </cfRule>
    <cfRule type="cellIs" dxfId="1802" priority="57" operator="between">
      <formula>80%</formula>
      <formula>100%</formula>
    </cfRule>
  </conditionalFormatting>
  <conditionalFormatting sqref="X17">
    <cfRule type="cellIs" dxfId="1801" priority="52" operator="lessThan">
      <formula>0.6</formula>
    </cfRule>
    <cfRule type="cellIs" dxfId="1800" priority="53" operator="between">
      <formula>60%</formula>
      <formula>79%</formula>
    </cfRule>
    <cfRule type="cellIs" dxfId="1799" priority="54" operator="between">
      <formula>80%</formula>
      <formula>100%</formula>
    </cfRule>
  </conditionalFormatting>
  <conditionalFormatting sqref="X17">
    <cfRule type="cellIs" dxfId="1798" priority="49" operator="lessThan">
      <formula>0.6</formula>
    </cfRule>
    <cfRule type="cellIs" dxfId="1797" priority="50" operator="between">
      <formula>60%</formula>
      <formula>79%</formula>
    </cfRule>
    <cfRule type="cellIs" dxfId="1796" priority="51" operator="between">
      <formula>80%</formula>
      <formula>100%</formula>
    </cfRule>
  </conditionalFormatting>
  <conditionalFormatting sqref="X17">
    <cfRule type="cellIs" dxfId="1795" priority="46" operator="lessThan">
      <formula>0.6</formula>
    </cfRule>
    <cfRule type="cellIs" dxfId="1794" priority="47" operator="between">
      <formula>60%</formula>
      <formula>79%</formula>
    </cfRule>
    <cfRule type="cellIs" dxfId="1793" priority="48" operator="between">
      <formula>80%</formula>
      <formula>100%</formula>
    </cfRule>
  </conditionalFormatting>
  <conditionalFormatting sqref="X17">
    <cfRule type="cellIs" dxfId="1792" priority="43" operator="lessThan">
      <formula>0.6</formula>
    </cfRule>
    <cfRule type="cellIs" dxfId="1791" priority="44" operator="between">
      <formula>60%</formula>
      <formula>79%</formula>
    </cfRule>
    <cfRule type="cellIs" dxfId="1790" priority="45" operator="between">
      <formula>80%</formula>
      <formula>100%</formula>
    </cfRule>
  </conditionalFormatting>
  <conditionalFormatting sqref="X17">
    <cfRule type="cellIs" dxfId="1789" priority="40" operator="lessThan">
      <formula>0.6</formula>
    </cfRule>
    <cfRule type="cellIs" dxfId="1788" priority="41" operator="between">
      <formula>60%</formula>
      <formula>79%</formula>
    </cfRule>
    <cfRule type="cellIs" dxfId="1787" priority="42" operator="between">
      <formula>80%</formula>
      <formula>100%</formula>
    </cfRule>
  </conditionalFormatting>
  <conditionalFormatting sqref="X17">
    <cfRule type="cellIs" dxfId="1786" priority="37" operator="lessThan">
      <formula>0.6</formula>
    </cfRule>
    <cfRule type="cellIs" dxfId="1785" priority="38" operator="between">
      <formula>60%</formula>
      <formula>79%</formula>
    </cfRule>
    <cfRule type="cellIs" dxfId="1784" priority="39" operator="between">
      <formula>80%</formula>
      <formula>100%</formula>
    </cfRule>
  </conditionalFormatting>
  <conditionalFormatting sqref="X17">
    <cfRule type="cellIs" dxfId="1783" priority="34" operator="lessThan">
      <formula>0.6</formula>
    </cfRule>
    <cfRule type="cellIs" dxfId="1782" priority="35" operator="between">
      <formula>60%</formula>
      <formula>79%</formula>
    </cfRule>
    <cfRule type="cellIs" dxfId="1781" priority="36" operator="between">
      <formula>80%</formula>
      <formula>100%</formula>
    </cfRule>
  </conditionalFormatting>
  <conditionalFormatting sqref="X17">
    <cfRule type="cellIs" dxfId="1780" priority="31" operator="lessThan">
      <formula>0.6</formula>
    </cfRule>
    <cfRule type="cellIs" dxfId="1779" priority="32" operator="between">
      <formula>60%</formula>
      <formula>79%</formula>
    </cfRule>
    <cfRule type="cellIs" dxfId="1778" priority="33" operator="between">
      <formula>80%</formula>
      <formula>100%</formula>
    </cfRule>
  </conditionalFormatting>
  <conditionalFormatting sqref="X17">
    <cfRule type="cellIs" dxfId="1777" priority="28" operator="lessThan">
      <formula>0.6</formula>
    </cfRule>
    <cfRule type="cellIs" dxfId="1776" priority="29" operator="between">
      <formula>60%</formula>
      <formula>79%</formula>
    </cfRule>
    <cfRule type="cellIs" dxfId="1775" priority="30" operator="between">
      <formula>80%</formula>
      <formula>100%</formula>
    </cfRule>
  </conditionalFormatting>
  <conditionalFormatting sqref="X17">
    <cfRule type="cellIs" dxfId="1774" priority="25" operator="lessThan">
      <formula>0.6</formula>
    </cfRule>
    <cfRule type="cellIs" dxfId="1773" priority="26" operator="between">
      <formula>60%</formula>
      <formula>79%</formula>
    </cfRule>
    <cfRule type="cellIs" dxfId="1772" priority="27" operator="between">
      <formula>80%</formula>
      <formula>100%</formula>
    </cfRule>
  </conditionalFormatting>
  <conditionalFormatting sqref="X17">
    <cfRule type="cellIs" dxfId="1771" priority="22" operator="lessThan">
      <formula>0.6</formula>
    </cfRule>
    <cfRule type="cellIs" dxfId="1770" priority="23" operator="between">
      <formula>60%</formula>
      <formula>79%</formula>
    </cfRule>
    <cfRule type="cellIs" dxfId="1769" priority="24" operator="between">
      <formula>80%</formula>
      <formula>100%</formula>
    </cfRule>
  </conditionalFormatting>
  <conditionalFormatting sqref="X17">
    <cfRule type="cellIs" dxfId="1768" priority="19" operator="lessThan">
      <formula>0.6</formula>
    </cfRule>
    <cfRule type="cellIs" dxfId="1767" priority="20" operator="between">
      <formula>60%</formula>
      <formula>79%</formula>
    </cfRule>
    <cfRule type="cellIs" dxfId="1766" priority="21" operator="between">
      <formula>80%</formula>
      <formula>100%</formula>
    </cfRule>
  </conditionalFormatting>
  <conditionalFormatting sqref="X17">
    <cfRule type="cellIs" dxfId="1765" priority="16" operator="lessThan">
      <formula>0.6</formula>
    </cfRule>
    <cfRule type="cellIs" dxfId="1764" priority="17" operator="between">
      <formula>60%</formula>
      <formula>79%</formula>
    </cfRule>
    <cfRule type="cellIs" dxfId="1763" priority="18" operator="between">
      <formula>80%</formula>
      <formula>100%</formula>
    </cfRule>
  </conditionalFormatting>
  <conditionalFormatting sqref="X17">
    <cfRule type="cellIs" dxfId="1762" priority="13" operator="lessThan">
      <formula>0.6</formula>
    </cfRule>
    <cfRule type="cellIs" dxfId="1761" priority="14" operator="between">
      <formula>60%</formula>
      <formula>79%</formula>
    </cfRule>
    <cfRule type="cellIs" dxfId="1760" priority="15" operator="between">
      <formula>80%</formula>
      <formula>100%</formula>
    </cfRule>
  </conditionalFormatting>
  <conditionalFormatting sqref="V20:Y22">
    <cfRule type="cellIs" dxfId="1759" priority="10" operator="lessThan">
      <formula>0.6</formula>
    </cfRule>
    <cfRule type="cellIs" dxfId="1758" priority="11" operator="between">
      <formula>60%</formula>
      <formula>79%</formula>
    </cfRule>
    <cfRule type="cellIs" dxfId="1757" priority="12" operator="between">
      <formula>80%</formula>
      <formula>100%</formula>
    </cfRule>
  </conditionalFormatting>
  <conditionalFormatting sqref="V20:Y22">
    <cfRule type="cellIs" dxfId="1756" priority="7" operator="lessThan">
      <formula>0.6</formula>
    </cfRule>
    <cfRule type="cellIs" dxfId="1755" priority="8" operator="between">
      <formula>60%</formula>
      <formula>79%</formula>
    </cfRule>
    <cfRule type="cellIs" dxfId="1754" priority="9" operator="between">
      <formula>80%</formula>
      <formula>100%</formula>
    </cfRule>
  </conditionalFormatting>
  <conditionalFormatting sqref="V20:Y22">
    <cfRule type="cellIs" dxfId="1753" priority="4" operator="lessThan">
      <formula>0.6</formula>
    </cfRule>
    <cfRule type="cellIs" dxfId="1752" priority="5" operator="between">
      <formula>60%</formula>
      <formula>79%</formula>
    </cfRule>
    <cfRule type="cellIs" dxfId="1751" priority="6" operator="between">
      <formula>80%</formula>
      <formula>100%</formula>
    </cfRule>
  </conditionalFormatting>
  <conditionalFormatting sqref="V20:Y22">
    <cfRule type="cellIs" dxfId="1750" priority="1" operator="lessThan">
      <formula>0.6</formula>
    </cfRule>
    <cfRule type="cellIs" dxfId="1749" priority="2" operator="between">
      <formula>60%</formula>
      <formula>79%</formula>
    </cfRule>
    <cfRule type="cellIs" dxfId="1748" priority="3" operator="between">
      <formula>80%</formula>
      <formula>100%</formula>
    </cfRule>
  </conditionalFormatting>
  <hyperlinks>
    <hyperlink ref="A1:D1" location="Inicio!A1" display="INICIO"/>
  </hyperlink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1</vt:i4>
      </vt:variant>
    </vt:vector>
  </HeadingPairs>
  <TitlesOfParts>
    <vt:vector size="29" baseType="lpstr">
      <vt:lpstr>Inicio</vt:lpstr>
      <vt:lpstr>PLAN INDICATIVO P DESARROLLO</vt:lpstr>
      <vt:lpstr>Talento humano </vt:lpstr>
      <vt:lpstr>SALUD OCUPACIONAL</vt:lpstr>
      <vt:lpstr>AMBIENTAL</vt:lpstr>
      <vt:lpstr>Financiera</vt:lpstr>
      <vt:lpstr>Jurídica</vt:lpstr>
      <vt:lpstr>Almacen y Suministros</vt:lpstr>
      <vt:lpstr>Sistemas </vt:lpstr>
      <vt:lpstr>Calidad</vt:lpstr>
      <vt:lpstr>Infraestructura</vt:lpstr>
      <vt:lpstr>Biomedica</vt:lpstr>
      <vt:lpstr>Gestion Documental </vt:lpstr>
      <vt:lpstr>Urgencias</vt:lpstr>
      <vt:lpstr>SIAU</vt:lpstr>
      <vt:lpstr>S. Ambulatorios</vt:lpstr>
      <vt:lpstr>Internación </vt:lpstr>
      <vt:lpstr>Clinicas QX </vt:lpstr>
      <vt:lpstr>UCI A </vt:lpstr>
      <vt:lpstr>UCI P </vt:lpstr>
      <vt:lpstr>UCI N </vt:lpstr>
      <vt:lpstr>Farmacia</vt:lpstr>
      <vt:lpstr>Enfermeria</vt:lpstr>
      <vt:lpstr>Gestion  Academica </vt:lpstr>
      <vt:lpstr>Cartera</vt:lpstr>
      <vt:lpstr>facturación</vt:lpstr>
      <vt:lpstr>Auditoria Medica</vt:lpstr>
      <vt:lpstr>COMUNICACIONES</vt:lpstr>
      <vt:lpstr>Gestión_Medica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yimmy</dc:creator>
  <cp:lastModifiedBy>SISTEMAS03</cp:lastModifiedBy>
  <cp:lastPrinted>2014-01-21T13:46:49Z</cp:lastPrinted>
  <dcterms:created xsi:type="dcterms:W3CDTF">2013-04-24T22:47:09Z</dcterms:created>
  <dcterms:modified xsi:type="dcterms:W3CDTF">2014-04-25T22:34:59Z</dcterms:modified>
</cp:coreProperties>
</file>